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PROJETO- ADUELAS- RUA SANTO ANTONIO\"/>
    </mc:Choice>
  </mc:AlternateContent>
  <bookViews>
    <workbookView xWindow="0" yWindow="0" windowWidth="24000" windowHeight="12435"/>
  </bookViews>
  <sheets>
    <sheet name="Planilha Orcamentaria" sheetId="5" r:id="rId1"/>
    <sheet name="FISICO FINANCEIRO" sheetId="6" r:id="rId2"/>
    <sheet name="Plan1" sheetId="9" r:id="rId3"/>
  </sheets>
  <definedNames>
    <definedName name="_xlnm.Print_Area" localSheetId="0">'Planilha Orcamentaria'!$A$1:$I$66</definedName>
  </definedNames>
  <calcPr calcId="162913"/>
</workbook>
</file>

<file path=xl/calcChain.xml><?xml version="1.0" encoding="utf-8"?>
<calcChain xmlns="http://schemas.openxmlformats.org/spreadsheetml/2006/main">
  <c r="C12" i="6" l="1"/>
  <c r="D13" i="6"/>
  <c r="C13" i="6"/>
  <c r="D15" i="6"/>
  <c r="D11" i="6"/>
  <c r="C11" i="6"/>
  <c r="D17" i="6"/>
  <c r="D16" i="6" s="1"/>
  <c r="H9" i="6"/>
  <c r="H17" i="6"/>
  <c r="H15" i="6"/>
  <c r="H13" i="6"/>
  <c r="A16" i="6"/>
  <c r="A14" i="6"/>
  <c r="A12" i="6"/>
  <c r="A10" i="6"/>
  <c r="H5" i="6"/>
  <c r="I46" i="5"/>
  <c r="G18" i="5"/>
  <c r="H18" i="5"/>
  <c r="G28" i="5"/>
  <c r="H28" i="5" s="1"/>
  <c r="G29" i="5"/>
  <c r="H29" i="5"/>
  <c r="G30" i="5"/>
  <c r="H30" i="5" s="1"/>
  <c r="G31" i="5"/>
  <c r="H31" i="5" s="1"/>
  <c r="I32" i="5" s="1"/>
  <c r="G45" i="5" l="1"/>
  <c r="H45" i="5" s="1"/>
  <c r="G27" i="5"/>
  <c r="H27" i="5" s="1"/>
  <c r="G20" i="5"/>
  <c r="H20" i="5" s="1"/>
  <c r="G21" i="5"/>
  <c r="H21" i="5" s="1"/>
  <c r="G22" i="5"/>
  <c r="H22" i="5" s="1"/>
  <c r="G24" i="5"/>
  <c r="H24" i="5" s="1"/>
  <c r="G26" i="5"/>
  <c r="H26" i="5" s="1"/>
  <c r="G32" i="5"/>
  <c r="H32" i="5" s="1"/>
  <c r="G34" i="5"/>
  <c r="G38" i="5"/>
  <c r="G41" i="5"/>
  <c r="G42" i="5"/>
  <c r="H42" i="5" s="1"/>
  <c r="G43" i="5"/>
  <c r="H43" i="5" s="1"/>
  <c r="G44" i="5"/>
  <c r="H44" i="5" s="1"/>
  <c r="G19" i="5"/>
  <c r="H19" i="5" s="1"/>
  <c r="G15" i="5"/>
  <c r="H15" i="5" s="1"/>
  <c r="H38" i="5" l="1"/>
  <c r="H34" i="5"/>
  <c r="H41" i="5"/>
  <c r="G17" i="5" l="1"/>
  <c r="G49" i="5"/>
  <c r="G14" i="5"/>
  <c r="H14" i="5" l="1"/>
  <c r="I15" i="5" s="1"/>
  <c r="H16" i="5"/>
  <c r="G50" i="5" l="1"/>
  <c r="H50" i="5" s="1"/>
  <c r="H48" i="5"/>
  <c r="C9" i="6"/>
  <c r="H17" i="5" l="1"/>
  <c r="H49" i="5"/>
  <c r="I49" i="5" l="1"/>
  <c r="F21" i="6"/>
  <c r="H51" i="5" l="1"/>
  <c r="I22" i="5"/>
  <c r="H11" i="6" s="1"/>
  <c r="H21" i="6" s="1"/>
  <c r="C21" i="6" l="1"/>
  <c r="E21" i="6"/>
  <c r="D14" i="6"/>
  <c r="H16" i="6" l="1"/>
  <c r="D12" i="6"/>
  <c r="D10" i="6"/>
  <c r="D21" i="6"/>
  <c r="C10" i="6"/>
  <c r="F20" i="6"/>
  <c r="H14" i="6"/>
  <c r="H12" i="6" l="1"/>
  <c r="E20" i="6"/>
  <c r="H10" i="6"/>
  <c r="D20" i="6"/>
  <c r="C8" i="6"/>
  <c r="H8" i="6" s="1"/>
  <c r="C20" i="6" l="1"/>
  <c r="H20" i="6" s="1"/>
</calcChain>
</file>

<file path=xl/sharedStrings.xml><?xml version="1.0" encoding="utf-8"?>
<sst xmlns="http://schemas.openxmlformats.org/spreadsheetml/2006/main" count="200" uniqueCount="152">
  <si>
    <t>ITEM</t>
  </si>
  <si>
    <t xml:space="preserve"> </t>
  </si>
  <si>
    <t>1.1</t>
  </si>
  <si>
    <t>A N E X O   I I</t>
  </si>
  <si>
    <t>PLANILHA ORÇAMENTÁRIA DE CUSTOS</t>
  </si>
  <si>
    <t xml:space="preserve">FORMA DE EXECUÇÃO: </t>
  </si>
  <si>
    <t>(    )</t>
  </si>
  <si>
    <t>DIRETA</t>
  </si>
  <si>
    <t>(  X )</t>
  </si>
  <si>
    <t>INDIRETA</t>
  </si>
  <si>
    <t>CÓDIGO</t>
  </si>
  <si>
    <t>DESCRIÇÃO</t>
  </si>
  <si>
    <t>UNIDADE</t>
  </si>
  <si>
    <t>QUANTIDADE</t>
  </si>
  <si>
    <t>PREÇO TOTAL</t>
  </si>
  <si>
    <t>MOBILIZAÇÃO E DESMOBILIZAÇÃO DE OBRA</t>
  </si>
  <si>
    <t>UN</t>
  </si>
  <si>
    <t>2.1</t>
  </si>
  <si>
    <t>M2</t>
  </si>
  <si>
    <t>2.2</t>
  </si>
  <si>
    <t>M3</t>
  </si>
  <si>
    <t>2.3</t>
  </si>
  <si>
    <t>OBR-VIA-160</t>
  </si>
  <si>
    <t>2.4</t>
  </si>
  <si>
    <t>OBR-VIA-165</t>
  </si>
  <si>
    <t>2.5</t>
  </si>
  <si>
    <t>OBR-VIA-180</t>
  </si>
  <si>
    <t>OBR-VIA-315</t>
  </si>
  <si>
    <t>M3XKM</t>
  </si>
  <si>
    <t>OBR-VIA-435</t>
  </si>
  <si>
    <t>TXKM</t>
  </si>
  <si>
    <t>OBR-VIA-345</t>
  </si>
  <si>
    <t>3.1</t>
  </si>
  <si>
    <t>M</t>
  </si>
  <si>
    <t>4.1</t>
  </si>
  <si>
    <t>LIMPEZA GERAL</t>
  </si>
  <si>
    <t>5.1</t>
  </si>
  <si>
    <t>LIM-GER-005</t>
  </si>
  <si>
    <t>TOTAL GERAL DA OBRA</t>
  </si>
  <si>
    <t>109267/D</t>
  </si>
  <si>
    <t>A N E X O   I I I</t>
  </si>
  <si>
    <t>CRONOGRAMA FÍSICO-FINANCEIRO</t>
  </si>
  <si>
    <t>CONVENENTE:PREFEITURA MUNICIPAL DE PAPAGAIOS</t>
  </si>
  <si>
    <t>ETAPAS</t>
  </si>
  <si>
    <t>FÍSICO/ FINANCEIRO</t>
  </si>
  <si>
    <t>MÊS 1</t>
  </si>
  <si>
    <t>MÊS 2</t>
  </si>
  <si>
    <t>MÊS 3</t>
  </si>
  <si>
    <t>MÊS 4</t>
  </si>
  <si>
    <t>MÊS 5</t>
  </si>
  <si>
    <t>TOTAL</t>
  </si>
  <si>
    <t>INSTALAÇÕES INICIAIS DA OBRA</t>
  </si>
  <si>
    <t>Físico %</t>
  </si>
  <si>
    <t>Financeiro</t>
  </si>
  <si>
    <t>Responsável Técnico</t>
  </si>
  <si>
    <t>Assinatura:</t>
  </si>
  <si>
    <t>CREA:</t>
  </si>
  <si>
    <t>PREFEITO</t>
  </si>
  <si>
    <t>FOLHA Nº: 01/01</t>
  </si>
  <si>
    <t xml:space="preserve">IIO-PLA-005
</t>
  </si>
  <si>
    <t>TRANSPORTEDEMATERIALDEJAZIDAPARACONSERVAÇÃO.DISTÂNCIA MÉDIA DE TRANSPORTE &lt;= 10,00 KM</t>
  </si>
  <si>
    <t>BASE DE SOLOS EM MISTURA,COMPACTADA NA ENERGIA DO PROCTOR INTERMEDIÁRIO (EXECUÇÃO,INCLUINDO ESCAVAÇÃO,CARGA,DESCARGA,ESPALHAMENTO,UMIDECIMENTOE COMPACTAÇÃO DO MATERIAL;EXCLUI AQUISIÇÃO E TRANSPORTEDO MATERIAL)</t>
  </si>
  <si>
    <t>IMPRIMAÇÃO(EXECUÇÃO,INCLUINDO FORNECIMENTO E TRANSPORTE DO MATERIAL BETUMINOSO)</t>
  </si>
  <si>
    <t>PINTURA DE LIGAÇÃO(EXECUÇÃO,INCLUINDO FORNECIMENTO E TRANSPORTE DO MATERIAL BETUMINOSO)</t>
  </si>
  <si>
    <t>CONCRETO BETUMINOSO USINADO A QUENTE(FAIXAC) (EXECUÇÃO,INCLUINDOUSINAGEM,APLICAÇÃO,ESPALHAMENTO E COMPACTAÇÃO,FORNECIMENTO E TRANSPORTE DOS AGREGADOS E DO MATERIAL BETUMINOSO;EXCLUI O TRANSPORTE DA USINA ATÉ A PISTA)</t>
  </si>
  <si>
    <t>TRANSPORTE DE MATERIAL DE QUALQUER NATUREZA. DISTÂNCIA MÉDIA DE TRANSPORTE &gt;= 50,10 KM</t>
  </si>
  <si>
    <t>TRANSPORTE DE AGREGADOS PARA CONSERVAÇÃO. DISTÂNCIAMÉDIA DE TRANSPORTE &lt;= 10,00 KM</t>
  </si>
  <si>
    <t>BDI</t>
  </si>
  <si>
    <t>PREÇO UNITÁRIO S/ BDI</t>
  </si>
  <si>
    <t>PREÇO UNITÁRIO C/ BDI</t>
  </si>
  <si>
    <t xml:space="preserve">ENGENHEIRO RESPONSÁVEL </t>
  </si>
  <si>
    <t xml:space="preserve">Nome: </t>
  </si>
  <si>
    <t>PREFEITURA MUNICIPAL DE PAPAGAIOS</t>
  </si>
  <si>
    <t>PRAZO DE EXECUÇÃO: 2 MESES</t>
  </si>
  <si>
    <t>OBR-VIA-140</t>
  </si>
  <si>
    <t>OBR-VIA-405</t>
  </si>
  <si>
    <t>TRANSPORTE DE CBUQ PARA CONSERVAÇÃO DMT ACIMA DE 50KM (CBUQ) DMT=100KM</t>
  </si>
  <si>
    <t>PREFEITO MUNICIPAL</t>
  </si>
  <si>
    <t>ED-14762</t>
  </si>
  <si>
    <t>SARJETA DE CONCRETO URBANO (SCU), TIPO 1, COM FCK 15 MPA, 
LARGURA DE 50CM COM INCLINAÇÃO DE 3%, ESP. 7CM, PADRÃO 
DER-MG, EXCLUSIVE MEIO-FIO, INCLUSIVE ESCAVAÇÃO, 
APILAOMENTO E TRANSPORTE COM RETIRADA DO MATERIAL 
ESCAVADO (EM CAÇAMBA)</t>
  </si>
  <si>
    <t>GUIA DE MEIO-FIO, EM CONCRETO COM FCK 20MPA, PRÉ MOLDADA, MFC-01 PADRÃO DER-MG, DIMENSÕES 
(12X16,7X35)CM, EXCLUSIVE SARJETA, INCLUSIVE ESCAVAÇÃO, 
APILOAMENTO E TRANSPORTE COM RETIRADA DO MATERIAL 
ESCAVADO (EM CAÇAMBA)</t>
  </si>
  <si>
    <t xml:space="preserve"> LIMPEZA FINAL PARA ENTREGA DA OBRA</t>
  </si>
  <si>
    <t>FORNECIMENTO E COLOCAÇÃO DE PLACA DE OBRA EM CHAPA GALVANIZADA(3,00X1,50M)-EM CHAPA GALVANIZADA 0,26 AFIXADAS COM REBITES 540 E PARAFUSO S3/8, EM ESTRUTURA METÁLICA VIGA U2" ENRIJECIDA COM METALON 20X20, SUPORTE EM EUCALIPTO AUTOCLAVADO PINTADAS</t>
  </si>
  <si>
    <t>,</t>
  </si>
  <si>
    <t xml:space="preserve">OBRAS COMPLEMENTARES                          </t>
  </si>
  <si>
    <t>ESCAVAÇÃO, REGULARIZAÇÃO E BASE</t>
  </si>
  <si>
    <t>REGIÃO/MÊS DE REFERÊNCIA: SEINFRA -CENTRAL - ABRIL / 2022; SINAPI-JUN/2022</t>
  </si>
  <si>
    <t>DATA: 30/06/2022</t>
  </si>
  <si>
    <t>URB-MFC-004</t>
  </si>
  <si>
    <t>ADUELAS PRÉ-FABRICADAS DE CONCRETO 250 X200 X15 X 200 -  TB45</t>
  </si>
  <si>
    <t>COTAÇÃO</t>
  </si>
  <si>
    <t>1.2</t>
  </si>
  <si>
    <t>MOB-DES-020</t>
  </si>
  <si>
    <t xml:space="preserve">100576 </t>
  </si>
  <si>
    <t>REGULARIZAÇÃO E COMPACTAÇÃO DE SUBLEITO DE SOLO PREDOMINANTEMENTE ARGILOSO. AF_11/2019</t>
  </si>
  <si>
    <t>ESCAVAÇÃO MECANIZADA DE VALA COM PROF. MAIOR QUE 1,5 M E ATÉ 3,0 M(MÉDIA MONTANTE E JUSANTE/UMA COMPOSIÇÃO POR TRECHO), ESCAVADEIRA (0,8 M3) , LARG. MENOR QUE 1,5 M, EM SOLO DE 1A CATEGORIA, LOCAIS COM BAIXO NÍVEL DE INTERFERÊNCIA. AF_02/2021</t>
  </si>
  <si>
    <t>CHP</t>
  </si>
  <si>
    <t>3.2</t>
  </si>
  <si>
    <t>3.3</t>
  </si>
  <si>
    <t>89272</t>
  </si>
  <si>
    <t xml:space="preserve">ED-51145 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</si>
  <si>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</si>
  <si>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</si>
  <si>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</si>
  <si>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</si>
  <si>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</si>
  <si>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</si>
  <si>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</si>
  <si>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</si>
  <si>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</si>
  <si>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</si>
  <si>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LOCAL: RUA SANTO ANTÔNIO - BAIRRO SANTO ANTÔNIO</t>
  </si>
  <si>
    <t>PÇ</t>
  </si>
  <si>
    <t xml:space="preserve">PREFEITURA </t>
  </si>
  <si>
    <t>PREFEITURA</t>
  </si>
  <si>
    <t>GUINDASTE HIDRÁULICO AUTOPROPELIDO, COM LANÇA TELESCÓPICA 28,80 M, CAPACIDADE MÁXIMA 30 T, POTÊNCIA 97 KW, TRAÇÃO 4 X 4 - CHP DIURNO. AF_11/ 2014</t>
  </si>
  <si>
    <t>PASSEIOS DE CONCRETO E = 6 CM, FCK = 10 MPA, JUNTA SECA</t>
  </si>
  <si>
    <t>3.4</t>
  </si>
  <si>
    <t>3.5</t>
  </si>
  <si>
    <t>3.6</t>
  </si>
  <si>
    <t>3.7</t>
  </si>
  <si>
    <t>3.8</t>
  </si>
  <si>
    <t>OBRA: EXECUÇÃO DE DRENAGEM PLUVIAL COM ADUELAS PRÉ-FABRICADAS DE CONCRETO PARA TRAVESSIA DA RUA SANTO ANTÔNIO - MELHORIA DE VAZÃO e EXECUÇÃO DE DRENAGEM PLUVIAL EM ZONA RURAL COM COLOCAÇÃO DE TUBOS DE CONCRETO - POVOADO VARGEM GRANDE</t>
  </si>
  <si>
    <t>4.12</t>
  </si>
  <si>
    <t>4.13</t>
  </si>
  <si>
    <t>KG</t>
  </si>
  <si>
    <t>CONCRETAGEM DE RADIER, PISO DE CONCRETO OU LAJE SOBRE SOLO, FCK 30 MPA - LANÇAMENTO, ADENSAMENTO E ACABAMENTO. AF_09/2021</t>
  </si>
  <si>
    <t>ARMAÇÃO PARA EXECUÇÃO DE RADIER, PISO DE CONCRETO OU LAJE SOBRE SOLO, COM USO DE TELA Q-283. AF_09/2021</t>
  </si>
  <si>
    <t>COLOCAÇÃO DE ADUELAS, TUBOS DE CONCRETO E ALAS</t>
  </si>
  <si>
    <t>92819</t>
  </si>
  <si>
    <t xml:space="preserve">ED-50395 </t>
  </si>
  <si>
    <t>MURO DIVISÓRIO EM BLOCO DE CONCRETO COM ACABAMENTO 
APARENTE, ESP.15CM, ALTURA DE 180CM, COM SAPATA EM 
CONCRETO ARMADO , DIMENSÃO (50X55)CM, FORMA EM 
CONTRA BARRANCO, INCLUSIVE ESCAVAÇÃO COM TRANSPORTE E RETIRADA DO MATERIAL ESCAVADO (EM CAÇAMBA) E 
PINGADEIRA EM CONCRETO</t>
  </si>
  <si>
    <t>COMPOSIÇÃO</t>
  </si>
  <si>
    <t xml:space="preserve">102726 </t>
  </si>
  <si>
    <t>unid</t>
  </si>
  <si>
    <t>103653</t>
  </si>
  <si>
    <t>m2</t>
  </si>
  <si>
    <t>GEOTÊXTIL NÃO TECIDO 100% POLIÉSTER, RESISTÊNCIA A TRAÇÃO DE 31 KN/M (RT-31), INSTALADO EM DRENO - FORNECIMENTO E INSTALAÇÃO. AF_07/2021</t>
  </si>
  <si>
    <t>ED-48220 ALV-EST-045</t>
  </si>
  <si>
    <t>97084</t>
  </si>
  <si>
    <t>COMPACTAÇÃO MECÂNICA DE SOLO PARA EXECUÇÃO DE RADIER, PISO DE CONCRETO  OU LAJE SOBRE SOLO, COM COMPACTADOR DE SOLOS TIPO PLACA VIBRATÓRIA. AF_09/2021</t>
  </si>
  <si>
    <t xml:space="preserve">DRENO BARBACÃ, DN 50 MM, COM MATERIAL DRENANTE. AF_07/2021 </t>
  </si>
  <si>
    <t>ALA DE REDE TUBULAR DN 1500, EXCLUSIVE BOTA FORA</t>
  </si>
  <si>
    <r>
      <t>ALVENARIA DE BLOCO DE CONCRETO CHEIO SEM ARMAÇÃO, EM 
CONCRETO COM FCK DE 20MPA , ESP. 19CM, PARA REVESTIMENTO, INCLUSIVE ARGAMASSA PARA ASSENTAMENTO 
(DETALHE D - CADERNO SEDS) -</t>
    </r>
    <r>
      <rPr>
        <b/>
        <sz val="8"/>
        <rFont val="Arial"/>
        <family val="2"/>
      </rPr>
      <t xml:space="preserve"> (ALAS DE BLOCO CHEIO PARA REDE DE ADUELAS)</t>
    </r>
  </si>
  <si>
    <t>ED-49663 EST-GRO-015</t>
  </si>
  <si>
    <r>
      <t>GROUT - PREPARO COM ARGAMASSA DE CIMENTO, AREIA SEM PENEIRAR E PEDRISCO TRAÇO 1:3:2  -</t>
    </r>
    <r>
      <rPr>
        <b/>
        <sz val="8"/>
        <rFont val="Arial"/>
        <family val="2"/>
      </rPr>
      <t xml:space="preserve"> PARA REJUNTAMENTO DAS ADUELAS</t>
    </r>
  </si>
  <si>
    <t>ASSENTAMENTO DE TUBO DE CONCRETO PARA REDES COLETORAS DE ÁGUAS PLUVIAIS, DIÂMETRO DE 1500 MM, JUNTA RÍGIDA, INSTALADO EM LOCAL COM BAIXO NÍVEL DE INTERFERÊNCIAS (NÃO INCLUI FORNECIMENTO). AF_12/2015</t>
  </si>
  <si>
    <t xml:space="preserve">OBRA: </t>
  </si>
  <si>
    <t>EXECUÇÃO DE DRENAGEM PLUVIAL COM ADUELAS PRÉ-FABRICADAS DE CONCRETO PARA TRAVESSIA DA RUA SANTO ANTÔNIO - MELHORIA DE VAZÃO e EXECUÇÃO DE DRENAGEM PLUVIAL EM ZONA RURAL COM COLOCAÇÃO DE TUBOS DE CONCRETO - POVOADO VARGEM GRANDE</t>
  </si>
  <si>
    <r>
      <rPr>
        <sz val="20"/>
        <color indexed="8"/>
        <rFont val="Arial"/>
        <family val="2"/>
      </rPr>
      <t>PREFEITURA MUNICIPAL DE PAPAGAIOS
ESTADO DE MINAS GERAIS</t>
    </r>
    <r>
      <rPr>
        <sz val="10"/>
        <color indexed="8"/>
        <rFont val="Arial"/>
        <family val="2"/>
      </rPr>
      <t xml:space="preserve">
</t>
    </r>
  </si>
  <si>
    <t>PREFEITURA MUNICIPAL DE PAPAGAIOS
ESTADO DE MINAS GERAIS</t>
  </si>
  <si>
    <t>VALOR DA OBRA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</si>
</sst>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&quot;R$&quot;\ #,##0.00"/>
  </numFmts>
  <fonts count="2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12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b/>
      <sz val="8"/>
      <color rgb="FFFF0000"/>
      <name val="Arial"/>
      <family val="2"/>
    </font>
    <font>
      <b/>
      <sz val="11"/>
      <name val="Arial"/>
      <family val="2"/>
    </font>
    <font>
      <b/>
      <sz val="14"/>
      <color indexed="8"/>
      <name val="Arial"/>
      <family val="2"/>
    </font>
    <font>
      <sz val="8"/>
      <color rgb="FFFF0000"/>
      <name val="Arial"/>
      <family val="2"/>
    </font>
    <font>
      <sz val="20"/>
      <color indexed="8"/>
      <name val="Arial"/>
      <family val="2"/>
    </font>
    <font>
      <sz val="2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</cellStyleXfs>
  <cellXfs count="178">
    <xf numFmtId="0" fontId="0" fillId="0" borderId="0" xfId="0"/>
    <xf numFmtId="0" fontId="1" fillId="0" borderId="0" xfId="1"/>
    <xf numFmtId="0" fontId="5" fillId="0" borderId="0" xfId="5" applyFont="1"/>
    <xf numFmtId="0" fontId="7" fillId="0" borderId="9" xfId="5" applyFont="1" applyFill="1" applyBorder="1" applyAlignment="1">
      <alignment horizontal="center" vertical="center"/>
    </xf>
    <xf numFmtId="0" fontId="7" fillId="0" borderId="4" xfId="5" applyFont="1" applyFill="1" applyBorder="1" applyAlignment="1">
      <alignment horizontal="center" vertical="center"/>
    </xf>
    <xf numFmtId="4" fontId="5" fillId="0" borderId="0" xfId="5" applyNumberFormat="1" applyFont="1"/>
    <xf numFmtId="0" fontId="10" fillId="0" borderId="0" xfId="5" applyFont="1" applyBorder="1" applyAlignment="1">
      <alignment horizontal="center" vertical="center" wrapText="1"/>
    </xf>
    <xf numFmtId="4" fontId="10" fillId="0" borderId="0" xfId="5" applyNumberFormat="1" applyFont="1" applyBorder="1" applyAlignment="1">
      <alignment horizontal="center" vertical="center" wrapText="1"/>
    </xf>
    <xf numFmtId="0" fontId="5" fillId="0" borderId="0" xfId="5" applyFont="1" applyBorder="1" applyAlignment="1">
      <alignment vertical="center"/>
    </xf>
    <xf numFmtId="0" fontId="5" fillId="0" borderId="0" xfId="5" applyFont="1" applyBorder="1" applyAlignment="1">
      <alignment horizontal="center" vertical="center"/>
    </xf>
    <xf numFmtId="0" fontId="9" fillId="0" borderId="0" xfId="5" applyFont="1" applyBorder="1" applyAlignment="1">
      <alignment vertical="center"/>
    </xf>
    <xf numFmtId="0" fontId="9" fillId="0" borderId="0" xfId="5" applyFont="1" applyBorder="1" applyAlignment="1">
      <alignment horizontal="center" vertical="center"/>
    </xf>
    <xf numFmtId="0" fontId="5" fillId="0" borderId="0" xfId="5" applyFont="1" applyBorder="1"/>
    <xf numFmtId="0" fontId="1" fillId="0" borderId="0" xfId="1" applyAlignment="1">
      <alignment wrapText="1"/>
    </xf>
    <xf numFmtId="0" fontId="2" fillId="4" borderId="4" xfId="1" applyFont="1" applyFill="1" applyBorder="1" applyAlignment="1">
      <alignment horizontal="left" vertical="center"/>
    </xf>
    <xf numFmtId="0" fontId="2" fillId="4" borderId="18" xfId="1" applyFont="1" applyFill="1" applyBorder="1" applyAlignment="1">
      <alignment horizontal="left" vertical="center"/>
    </xf>
    <xf numFmtId="0" fontId="2" fillId="5" borderId="13" xfId="1" applyFont="1" applyFill="1" applyBorder="1" applyAlignment="1">
      <alignment horizontal="center" vertical="center" wrapText="1"/>
    </xf>
    <xf numFmtId="49" fontId="12" fillId="0" borderId="13" xfId="1" applyNumberFormat="1" applyFont="1" applyBorder="1" applyAlignment="1">
      <alignment horizontal="center" vertical="center" wrapText="1"/>
    </xf>
    <xf numFmtId="0" fontId="12" fillId="0" borderId="13" xfId="1" applyFont="1" applyBorder="1" applyAlignment="1">
      <alignment horizontal="right" vertical="center" wrapText="1"/>
    </xf>
    <xf numFmtId="2" fontId="13" fillId="0" borderId="13" xfId="2" applyNumberFormat="1" applyFont="1" applyFill="1" applyBorder="1" applyAlignment="1">
      <alignment horizontal="right"/>
    </xf>
    <xf numFmtId="0" fontId="13" fillId="0" borderId="13" xfId="1" applyFont="1" applyBorder="1" applyAlignment="1">
      <alignment horizontal="right"/>
    </xf>
    <xf numFmtId="49" fontId="14" fillId="5" borderId="13" xfId="1" applyNumberFormat="1" applyFont="1" applyFill="1" applyBorder="1" applyAlignment="1">
      <alignment horizontal="center" vertical="center" wrapText="1"/>
    </xf>
    <xf numFmtId="0" fontId="1" fillId="5" borderId="13" xfId="1" applyFill="1" applyBorder="1" applyAlignment="1">
      <alignment horizontal="right"/>
    </xf>
    <xf numFmtId="0" fontId="1" fillId="0" borderId="0" xfId="1" applyBorder="1" applyAlignment="1">
      <alignment vertical="center"/>
    </xf>
    <xf numFmtId="0" fontId="1" fillId="0" borderId="0" xfId="1" applyBorder="1" applyAlignment="1">
      <alignment vertical="center" wrapText="1"/>
    </xf>
    <xf numFmtId="0" fontId="1" fillId="0" borderId="27" xfId="1" applyBorder="1"/>
    <xf numFmtId="0" fontId="1" fillId="0" borderId="15" xfId="1" applyBorder="1"/>
    <xf numFmtId="0" fontId="1" fillId="0" borderId="0" xfId="1" applyFont="1"/>
    <xf numFmtId="0" fontId="2" fillId="0" borderId="29" xfId="1" applyFont="1" applyBorder="1"/>
    <xf numFmtId="0" fontId="1" fillId="0" borderId="0" xfId="1" applyBorder="1"/>
    <xf numFmtId="0" fontId="1" fillId="0" borderId="0" xfId="1" applyBorder="1" applyAlignment="1">
      <alignment wrapText="1"/>
    </xf>
    <xf numFmtId="0" fontId="1" fillId="0" borderId="30" xfId="1" applyBorder="1"/>
    <xf numFmtId="0" fontId="1" fillId="0" borderId="29" xfId="1" applyBorder="1"/>
    <xf numFmtId="0" fontId="15" fillId="0" borderId="0" xfId="1" applyFont="1" applyBorder="1" applyAlignment="1">
      <alignment wrapText="1"/>
    </xf>
    <xf numFmtId="0" fontId="2" fillId="0" borderId="0" xfId="1" applyFont="1" applyBorder="1" applyAlignment="1">
      <alignment horizontal="right"/>
    </xf>
    <xf numFmtId="10" fontId="12" fillId="0" borderId="13" xfId="1" applyNumberFormat="1" applyFont="1" applyBorder="1" applyAlignment="1">
      <alignment horizontal="right" vertical="center" wrapText="1"/>
    </xf>
    <xf numFmtId="166" fontId="12" fillId="5" borderId="13" xfId="1" applyNumberFormat="1" applyFont="1" applyFill="1" applyBorder="1" applyAlignment="1">
      <alignment horizontal="right" vertical="center" wrapText="1"/>
    </xf>
    <xf numFmtId="166" fontId="1" fillId="5" borderId="13" xfId="1" applyNumberFormat="1" applyFill="1" applyBorder="1" applyAlignment="1">
      <alignment horizontal="right"/>
    </xf>
    <xf numFmtId="166" fontId="12" fillId="3" borderId="13" xfId="1" applyNumberFormat="1" applyFont="1" applyFill="1" applyBorder="1" applyAlignment="1">
      <alignment horizontal="right" vertical="center" wrapText="1"/>
    </xf>
    <xf numFmtId="166" fontId="12" fillId="0" borderId="13" xfId="1" applyNumberFormat="1" applyFont="1" applyFill="1" applyBorder="1" applyAlignment="1">
      <alignment horizontal="right" vertical="center" wrapText="1"/>
    </xf>
    <xf numFmtId="10" fontId="12" fillId="6" borderId="13" xfId="1" applyNumberFormat="1" applyFont="1" applyFill="1" applyBorder="1" applyAlignment="1">
      <alignment horizontal="right" vertical="center" wrapText="1"/>
    </xf>
    <xf numFmtId="4" fontId="5" fillId="0" borderId="0" xfId="5" applyNumberFormat="1" applyFont="1" applyBorder="1"/>
    <xf numFmtId="0" fontId="7" fillId="0" borderId="13" xfId="5" applyFont="1" applyFill="1" applyBorder="1" applyAlignment="1">
      <alignment horizontal="center" vertical="center"/>
    </xf>
    <xf numFmtId="0" fontId="7" fillId="0" borderId="13" xfId="5" applyFont="1" applyFill="1" applyBorder="1" applyAlignment="1">
      <alignment horizontal="center" vertical="center" wrapText="1"/>
    </xf>
    <xf numFmtId="2" fontId="4" fillId="0" borderId="13" xfId="6" applyNumberFormat="1" applyFont="1" applyFill="1" applyBorder="1" applyAlignment="1">
      <alignment horizontal="center" vertical="center" wrapText="1"/>
    </xf>
    <xf numFmtId="4" fontId="4" fillId="0" borderId="13" xfId="5" applyNumberFormat="1" applyFont="1" applyFill="1" applyBorder="1" applyAlignment="1">
      <alignment horizontal="center" vertical="center" wrapText="1"/>
    </xf>
    <xf numFmtId="0" fontId="4" fillId="0" borderId="13" xfId="5" applyFont="1" applyFill="1" applyBorder="1" applyAlignment="1">
      <alignment horizontal="center" vertical="center" wrapText="1"/>
    </xf>
    <xf numFmtId="49" fontId="4" fillId="0" borderId="13" xfId="5" applyNumberFormat="1" applyFont="1" applyFill="1" applyBorder="1" applyAlignment="1">
      <alignment horizontal="center" vertical="center" wrapText="1"/>
    </xf>
    <xf numFmtId="0" fontId="4" fillId="0" borderId="13" xfId="5" applyFont="1" applyFill="1" applyBorder="1" applyAlignment="1">
      <alignment horizontal="left" vertical="center" wrapText="1"/>
    </xf>
    <xf numFmtId="4" fontId="4" fillId="2" borderId="13" xfId="5" applyNumberFormat="1" applyFont="1" applyFill="1" applyBorder="1" applyAlignment="1">
      <alignment horizontal="center" vertical="center" wrapText="1"/>
    </xf>
    <xf numFmtId="2" fontId="9" fillId="0" borderId="13" xfId="6" applyNumberFormat="1" applyFont="1" applyFill="1" applyBorder="1" applyAlignment="1">
      <alignment horizontal="center" vertical="center" wrapText="1"/>
    </xf>
    <xf numFmtId="4" fontId="9" fillId="0" borderId="13" xfId="5" applyNumberFormat="1" applyFont="1" applyFill="1" applyBorder="1" applyAlignment="1">
      <alignment horizontal="center" vertical="center" wrapText="1"/>
    </xf>
    <xf numFmtId="49" fontId="9" fillId="0" borderId="13" xfId="5" applyNumberFormat="1" applyFont="1" applyBorder="1" applyAlignment="1">
      <alignment horizontal="center" vertical="center" wrapText="1"/>
    </xf>
    <xf numFmtId="0" fontId="9" fillId="0" borderId="13" xfId="5" applyFont="1" applyBorder="1" applyAlignment="1">
      <alignment horizontal="left" vertical="center" wrapText="1"/>
    </xf>
    <xf numFmtId="4" fontId="9" fillId="0" borderId="13" xfId="5" applyNumberFormat="1" applyFont="1" applyBorder="1" applyAlignment="1">
      <alignment horizontal="center" vertical="center" wrapText="1"/>
    </xf>
    <xf numFmtId="0" fontId="7" fillId="0" borderId="32" xfId="5" applyFont="1" applyFill="1" applyBorder="1" applyAlignment="1">
      <alignment horizontal="left" vertical="center"/>
    </xf>
    <xf numFmtId="0" fontId="8" fillId="7" borderId="13" xfId="5" applyFont="1" applyFill="1" applyBorder="1" applyAlignment="1">
      <alignment horizontal="center" vertical="center" wrapText="1"/>
    </xf>
    <xf numFmtId="49" fontId="8" fillId="7" borderId="13" xfId="5" applyNumberFormat="1" applyFont="1" applyFill="1" applyBorder="1" applyAlignment="1">
      <alignment horizontal="center" vertical="center" wrapText="1"/>
    </xf>
    <xf numFmtId="0" fontId="8" fillId="7" borderId="13" xfId="5" applyFont="1" applyFill="1" applyBorder="1" applyAlignment="1">
      <alignment horizontal="left" vertical="center" wrapText="1"/>
    </xf>
    <xf numFmtId="2" fontId="4" fillId="7" borderId="13" xfId="6" applyNumberFormat="1" applyFont="1" applyFill="1" applyBorder="1" applyAlignment="1">
      <alignment horizontal="center" vertical="center" wrapText="1"/>
    </xf>
    <xf numFmtId="4" fontId="4" fillId="7" borderId="13" xfId="5" applyNumberFormat="1" applyFont="1" applyFill="1" applyBorder="1" applyAlignment="1">
      <alignment horizontal="center" vertical="center" wrapText="1"/>
    </xf>
    <xf numFmtId="0" fontId="2" fillId="4" borderId="13" xfId="1" applyFont="1" applyFill="1" applyBorder="1" applyAlignment="1">
      <alignment vertical="center"/>
    </xf>
    <xf numFmtId="166" fontId="4" fillId="0" borderId="13" xfId="5" applyNumberFormat="1" applyFont="1" applyFill="1" applyBorder="1" applyAlignment="1">
      <alignment horizontal="center" vertical="center" wrapText="1"/>
    </xf>
    <xf numFmtId="166" fontId="4" fillId="7" borderId="13" xfId="5" applyNumberFormat="1" applyFont="1" applyFill="1" applyBorder="1" applyAlignment="1">
      <alignment horizontal="center" vertical="center" wrapText="1"/>
    </xf>
    <xf numFmtId="166" fontId="16" fillId="0" borderId="13" xfId="5" applyNumberFormat="1" applyFont="1" applyFill="1" applyBorder="1" applyAlignment="1">
      <alignment horizontal="center" vertical="center" wrapText="1"/>
    </xf>
    <xf numFmtId="166" fontId="16" fillId="7" borderId="13" xfId="5" applyNumberFormat="1" applyFont="1" applyFill="1" applyBorder="1" applyAlignment="1">
      <alignment horizontal="center" vertical="center" wrapText="1"/>
    </xf>
    <xf numFmtId="166" fontId="16" fillId="2" borderId="13" xfId="5" applyNumberFormat="1" applyFont="1" applyFill="1" applyBorder="1" applyAlignment="1">
      <alignment horizontal="center" vertical="center" wrapText="1"/>
    </xf>
    <xf numFmtId="166" fontId="16" fillId="0" borderId="13" xfId="0" applyNumberFormat="1" applyFont="1" applyBorder="1" applyAlignment="1">
      <alignment horizontal="center" vertical="center"/>
    </xf>
    <xf numFmtId="4" fontId="6" fillId="0" borderId="33" xfId="5" applyNumberFormat="1" applyFont="1" applyBorder="1" applyAlignment="1">
      <alignment horizontal="center" vertical="center" wrapText="1"/>
    </xf>
    <xf numFmtId="0" fontId="18" fillId="0" borderId="24" xfId="5" applyFont="1" applyFill="1" applyBorder="1" applyAlignment="1">
      <alignment horizontal="center" vertical="center"/>
    </xf>
    <xf numFmtId="10" fontId="18" fillId="3" borderId="34" xfId="4" applyNumberFormat="1" applyFont="1" applyFill="1" applyBorder="1" applyAlignment="1">
      <alignment horizontal="center" vertical="center"/>
    </xf>
    <xf numFmtId="166" fontId="5" fillId="0" borderId="0" xfId="5" applyNumberFormat="1" applyFont="1"/>
    <xf numFmtId="2" fontId="4" fillId="2" borderId="13" xfId="6" applyNumberFormat="1" applyFont="1" applyFill="1" applyBorder="1" applyAlignment="1">
      <alignment horizontal="center" vertical="center" wrapText="1"/>
    </xf>
    <xf numFmtId="0" fontId="4" fillId="2" borderId="13" xfId="5" applyFont="1" applyFill="1" applyBorder="1" applyAlignment="1">
      <alignment horizontal="left" vertical="center" wrapText="1"/>
    </xf>
    <xf numFmtId="49" fontId="4" fillId="2" borderId="13" xfId="5" applyNumberFormat="1" applyFont="1" applyFill="1" applyBorder="1" applyAlignment="1">
      <alignment horizontal="center" vertical="center" wrapText="1"/>
    </xf>
    <xf numFmtId="166" fontId="19" fillId="2" borderId="13" xfId="5" applyNumberFormat="1" applyFont="1" applyFill="1" applyBorder="1" applyAlignment="1">
      <alignment horizontal="center" vertical="center" wrapText="1"/>
    </xf>
    <xf numFmtId="166" fontId="19" fillId="0" borderId="13" xfId="0" applyNumberFormat="1" applyFont="1" applyBorder="1" applyAlignment="1">
      <alignment horizontal="center" vertical="center"/>
    </xf>
    <xf numFmtId="166" fontId="8" fillId="0" borderId="13" xfId="5" applyNumberFormat="1" applyFont="1" applyFill="1" applyBorder="1" applyAlignment="1">
      <alignment horizontal="center" vertical="center" wrapText="1"/>
    </xf>
    <xf numFmtId="0" fontId="4" fillId="2" borderId="13" xfId="5" applyFont="1" applyFill="1" applyBorder="1" applyAlignment="1">
      <alignment horizontal="center" vertical="center" wrapText="1"/>
    </xf>
    <xf numFmtId="0" fontId="2" fillId="5" borderId="13" xfId="1" applyFont="1" applyFill="1" applyBorder="1" applyAlignment="1">
      <alignment horizontal="center" vertical="center"/>
    </xf>
    <xf numFmtId="0" fontId="7" fillId="0" borderId="25" xfId="5" applyFont="1" applyFill="1" applyBorder="1" applyAlignment="1">
      <alignment horizontal="left" vertical="top"/>
    </xf>
    <xf numFmtId="0" fontId="7" fillId="0" borderId="23" xfId="5" applyFont="1" applyFill="1" applyBorder="1" applyAlignment="1">
      <alignment horizontal="left" vertical="top"/>
    </xf>
    <xf numFmtId="0" fontId="7" fillId="0" borderId="26" xfId="5" applyFont="1" applyFill="1" applyBorder="1" applyAlignment="1">
      <alignment horizontal="left" vertical="top"/>
    </xf>
    <xf numFmtId="0" fontId="7" fillId="0" borderId="1" xfId="5" applyFont="1" applyFill="1" applyBorder="1" applyAlignment="1">
      <alignment horizontal="left" vertical="center"/>
    </xf>
    <xf numFmtId="0" fontId="7" fillId="0" borderId="2" xfId="5" applyFont="1" applyFill="1" applyBorder="1" applyAlignment="1">
      <alignment horizontal="left" vertical="center"/>
    </xf>
    <xf numFmtId="0" fontId="7" fillId="0" borderId="22" xfId="5" applyFont="1" applyFill="1" applyBorder="1" applyAlignment="1">
      <alignment horizontal="left" vertical="center"/>
    </xf>
    <xf numFmtId="0" fontId="5" fillId="0" borderId="0" xfId="5" applyFont="1" applyAlignment="1">
      <alignment horizontal="center"/>
    </xf>
    <xf numFmtId="0" fontId="6" fillId="0" borderId="8" xfId="5" applyFont="1" applyFill="1" applyBorder="1" applyAlignment="1">
      <alignment horizontal="center"/>
    </xf>
    <xf numFmtId="0" fontId="6" fillId="0" borderId="9" xfId="5" applyFont="1" applyFill="1" applyBorder="1" applyAlignment="1">
      <alignment horizontal="center"/>
    </xf>
    <xf numFmtId="0" fontId="6" fillId="0" borderId="10" xfId="5" applyFont="1" applyFill="1" applyBorder="1" applyAlignment="1">
      <alignment horizontal="center"/>
    </xf>
    <xf numFmtId="0" fontId="5" fillId="0" borderId="7" xfId="5" applyFont="1" applyFill="1" applyBorder="1" applyAlignment="1">
      <alignment horizontal="center"/>
    </xf>
    <xf numFmtId="0" fontId="7" fillId="0" borderId="11" xfId="5" applyFont="1" applyFill="1" applyBorder="1" applyAlignment="1">
      <alignment horizontal="center" vertical="center"/>
    </xf>
    <xf numFmtId="0" fontId="7" fillId="0" borderId="12" xfId="5" applyFont="1" applyFill="1" applyBorder="1" applyAlignment="1">
      <alignment horizontal="center" vertical="center"/>
    </xf>
    <xf numFmtId="0" fontId="7" fillId="0" borderId="3" xfId="5" applyFont="1" applyFill="1" applyBorder="1" applyAlignment="1">
      <alignment horizontal="center" vertical="center"/>
    </xf>
    <xf numFmtId="0" fontId="7" fillId="0" borderId="6" xfId="5" applyFont="1" applyFill="1" applyBorder="1" applyAlignment="1">
      <alignment horizontal="left" vertical="top" wrapText="1"/>
    </xf>
    <xf numFmtId="0" fontId="7" fillId="0" borderId="4" xfId="5" applyFont="1" applyFill="1" applyBorder="1" applyAlignment="1">
      <alignment horizontal="left" vertical="top" wrapText="1"/>
    </xf>
    <xf numFmtId="0" fontId="7" fillId="0" borderId="18" xfId="5" applyFont="1" applyFill="1" applyBorder="1" applyAlignment="1">
      <alignment horizontal="left" vertical="top" wrapText="1"/>
    </xf>
    <xf numFmtId="0" fontId="17" fillId="3" borderId="13" xfId="5" applyFont="1" applyFill="1" applyBorder="1" applyAlignment="1">
      <alignment horizontal="left" vertical="center"/>
    </xf>
    <xf numFmtId="0" fontId="17" fillId="3" borderId="17" xfId="5" applyFont="1" applyFill="1" applyBorder="1" applyAlignment="1">
      <alignment horizontal="left" vertical="center"/>
    </xf>
    <xf numFmtId="0" fontId="17" fillId="3" borderId="14" xfId="5" applyFont="1" applyFill="1" applyBorder="1" applyAlignment="1">
      <alignment horizontal="left" vertical="center"/>
    </xf>
    <xf numFmtId="0" fontId="7" fillId="0" borderId="6" xfId="5" applyFont="1" applyFill="1" applyBorder="1" applyAlignment="1">
      <alignment horizontal="left" vertical="center" wrapText="1"/>
    </xf>
    <xf numFmtId="0" fontId="7" fillId="0" borderId="4" xfId="5" applyFont="1" applyFill="1" applyBorder="1" applyAlignment="1">
      <alignment horizontal="left" vertical="center" wrapText="1"/>
    </xf>
    <xf numFmtId="0" fontId="7" fillId="0" borderId="18" xfId="5" applyFont="1" applyFill="1" applyBorder="1" applyAlignment="1">
      <alignment horizontal="left" vertical="center" wrapText="1"/>
    </xf>
    <xf numFmtId="0" fontId="7" fillId="0" borderId="17" xfId="5" applyFont="1" applyFill="1" applyBorder="1" applyAlignment="1">
      <alignment horizontal="center" vertical="center"/>
    </xf>
    <xf numFmtId="0" fontId="7" fillId="0" borderId="4" xfId="5" applyFont="1" applyFill="1" applyBorder="1" applyAlignment="1">
      <alignment horizontal="center" vertical="center"/>
    </xf>
    <xf numFmtId="0" fontId="7" fillId="0" borderId="5" xfId="5" applyFont="1" applyFill="1" applyBorder="1" applyAlignment="1">
      <alignment horizontal="center" vertical="center"/>
    </xf>
    <xf numFmtId="0" fontId="2" fillId="0" borderId="6" xfId="5" applyFont="1" applyFill="1" applyBorder="1" applyAlignment="1">
      <alignment horizontal="left" vertical="center"/>
    </xf>
    <xf numFmtId="0" fontId="2" fillId="0" borderId="4" xfId="5" applyFont="1" applyFill="1" applyBorder="1" applyAlignment="1">
      <alignment horizontal="left" vertical="center"/>
    </xf>
    <xf numFmtId="0" fontId="2" fillId="0" borderId="18" xfId="5" applyFont="1" applyFill="1" applyBorder="1" applyAlignment="1">
      <alignment horizontal="left" vertical="center"/>
    </xf>
    <xf numFmtId="0" fontId="7" fillId="0" borderId="27" xfId="5" applyFont="1" applyFill="1" applyBorder="1" applyAlignment="1">
      <alignment horizontal="center" vertical="center"/>
    </xf>
    <xf numFmtId="0" fontId="7" fillId="0" borderId="21" xfId="5" applyFont="1" applyFill="1" applyBorder="1" applyAlignment="1">
      <alignment horizontal="center" vertical="center"/>
    </xf>
    <xf numFmtId="0" fontId="7" fillId="0" borderId="16" xfId="5" applyFont="1" applyFill="1" applyBorder="1" applyAlignment="1">
      <alignment horizontal="left" vertical="center"/>
    </xf>
    <xf numFmtId="0" fontId="7" fillId="0" borderId="20" xfId="5" applyFont="1" applyFill="1" applyBorder="1" applyAlignment="1">
      <alignment horizontal="left" vertical="center"/>
    </xf>
    <xf numFmtId="0" fontId="7" fillId="0" borderId="19" xfId="5" applyFont="1" applyFill="1" applyBorder="1" applyAlignment="1">
      <alignment horizontal="left" vertical="center" wrapText="1"/>
    </xf>
    <xf numFmtId="0" fontId="7" fillId="0" borderId="7" xfId="5" applyFont="1" applyFill="1" applyBorder="1" applyAlignment="1">
      <alignment horizontal="left" vertical="center" wrapText="1"/>
    </xf>
    <xf numFmtId="0" fontId="7" fillId="0" borderId="20" xfId="5" applyFont="1" applyFill="1" applyBorder="1" applyAlignment="1">
      <alignment horizontal="left" vertical="center" wrapText="1"/>
    </xf>
    <xf numFmtId="0" fontId="5" fillId="0" borderId="28" xfId="5" applyFont="1" applyBorder="1" applyAlignment="1">
      <alignment horizontal="center" vertical="center"/>
    </xf>
    <xf numFmtId="0" fontId="5" fillId="0" borderId="0" xfId="5" applyFont="1" applyBorder="1" applyAlignment="1">
      <alignment horizontal="center" vertical="center"/>
    </xf>
    <xf numFmtId="0" fontId="9" fillId="0" borderId="15" xfId="5" applyFont="1" applyBorder="1" applyAlignment="1">
      <alignment horizontal="center" vertical="center"/>
    </xf>
    <xf numFmtId="0" fontId="9" fillId="0" borderId="0" xfId="5" applyFont="1" applyBorder="1" applyAlignment="1">
      <alignment horizontal="center" vertical="center"/>
    </xf>
    <xf numFmtId="0" fontId="7" fillId="0" borderId="0" xfId="5" applyFont="1" applyFill="1" applyBorder="1" applyAlignment="1">
      <alignment horizontal="center" vertical="center" wrapText="1"/>
    </xf>
    <xf numFmtId="0" fontId="6" fillId="0" borderId="19" xfId="5" applyFont="1" applyBorder="1" applyAlignment="1">
      <alignment horizontal="right" vertical="center" wrapText="1"/>
    </xf>
    <xf numFmtId="0" fontId="6" fillId="0" borderId="7" xfId="5" applyFont="1" applyBorder="1" applyAlignment="1">
      <alignment horizontal="right" vertical="center" wrapText="1"/>
    </xf>
    <xf numFmtId="0" fontId="6" fillId="0" borderId="31" xfId="5" applyFont="1" applyBorder="1" applyAlignment="1">
      <alignment horizontal="right" vertical="center" wrapText="1"/>
    </xf>
    <xf numFmtId="0" fontId="2" fillId="0" borderId="15" xfId="1" applyFont="1" applyBorder="1" applyAlignment="1">
      <alignment horizontal="center" wrapText="1"/>
    </xf>
    <xf numFmtId="0" fontId="2" fillId="0" borderId="16" xfId="1" applyFont="1" applyBorder="1" applyAlignment="1">
      <alignment horizontal="center" wrapText="1"/>
    </xf>
    <xf numFmtId="0" fontId="2" fillId="0" borderId="0" xfId="1" applyFont="1" applyBorder="1" applyAlignment="1">
      <alignment horizontal="center" wrapText="1"/>
    </xf>
    <xf numFmtId="0" fontId="2" fillId="0" borderId="30" xfId="1" applyFont="1" applyBorder="1" applyAlignment="1">
      <alignment horizontal="center" wrapText="1"/>
    </xf>
    <xf numFmtId="0" fontId="11" fillId="4" borderId="0" xfId="1" applyFont="1" applyFill="1" applyBorder="1" applyAlignment="1">
      <alignment horizontal="center"/>
    </xf>
    <xf numFmtId="0" fontId="2" fillId="4" borderId="13" xfId="1" applyFont="1" applyFill="1" applyBorder="1" applyAlignment="1">
      <alignment horizontal="center" vertical="center"/>
    </xf>
    <xf numFmtId="0" fontId="2" fillId="4" borderId="13" xfId="1" applyFont="1" applyFill="1" applyBorder="1" applyAlignment="1">
      <alignment horizontal="left" vertical="center"/>
    </xf>
    <xf numFmtId="0" fontId="2" fillId="4" borderId="17" xfId="1" applyFont="1" applyFill="1" applyBorder="1" applyAlignment="1">
      <alignment horizontal="left" vertical="center"/>
    </xf>
    <xf numFmtId="0" fontId="2" fillId="4" borderId="17" xfId="1" applyFont="1" applyFill="1" applyBorder="1" applyAlignment="1">
      <alignment horizontal="left" vertical="top" wrapText="1"/>
    </xf>
    <xf numFmtId="0" fontId="2" fillId="4" borderId="4" xfId="1" applyFont="1" applyFill="1" applyBorder="1" applyAlignment="1">
      <alignment horizontal="left" vertical="top" wrapText="1"/>
    </xf>
    <xf numFmtId="0" fontId="2" fillId="4" borderId="18" xfId="1" applyFont="1" applyFill="1" applyBorder="1" applyAlignment="1">
      <alignment horizontal="left" vertical="top" wrapText="1"/>
    </xf>
    <xf numFmtId="0" fontId="5" fillId="0" borderId="8" xfId="5" applyFont="1" applyBorder="1" applyAlignment="1">
      <alignment horizontal="center" wrapText="1"/>
    </xf>
    <xf numFmtId="0" fontId="5" fillId="0" borderId="9" xfId="5" applyFont="1" applyBorder="1" applyAlignment="1">
      <alignment horizontal="center" wrapText="1"/>
    </xf>
    <xf numFmtId="0" fontId="5" fillId="0" borderId="10" xfId="5" applyFont="1" applyBorder="1" applyAlignment="1">
      <alignment horizontal="center" wrapText="1"/>
    </xf>
    <xf numFmtId="0" fontId="21" fillId="0" borderId="8" xfId="1" applyFont="1" applyBorder="1" applyAlignment="1">
      <alignment horizontal="center" vertical="center" wrapText="1"/>
    </xf>
    <xf numFmtId="0" fontId="1" fillId="0" borderId="9" xfId="1" applyBorder="1" applyAlignment="1">
      <alignment horizontal="center" vertical="center" wrapText="1"/>
    </xf>
    <xf numFmtId="0" fontId="1" fillId="0" borderId="10" xfId="1" applyBorder="1" applyAlignment="1">
      <alignment horizontal="center" vertical="center" wrapText="1"/>
    </xf>
    <xf numFmtId="0" fontId="1" fillId="0" borderId="11" xfId="1" applyBorder="1" applyAlignment="1"/>
    <xf numFmtId="0" fontId="11" fillId="4" borderId="35" xfId="1" applyFont="1" applyFill="1" applyBorder="1" applyAlignment="1">
      <alignment horizontal="center"/>
    </xf>
    <xf numFmtId="0" fontId="11" fillId="4" borderId="36" xfId="1" applyFont="1" applyFill="1" applyBorder="1" applyAlignment="1">
      <alignment horizontal="center"/>
    </xf>
    <xf numFmtId="0" fontId="1" fillId="0" borderId="35" xfId="1" applyBorder="1"/>
    <xf numFmtId="0" fontId="1" fillId="0" borderId="36" xfId="1" applyBorder="1"/>
    <xf numFmtId="0" fontId="2" fillId="4" borderId="37" xfId="1" applyFont="1" applyFill="1" applyBorder="1" applyAlignment="1">
      <alignment horizontal="center" vertical="center"/>
    </xf>
    <xf numFmtId="0" fontId="2" fillId="4" borderId="14" xfId="1" applyFont="1" applyFill="1" applyBorder="1" applyAlignment="1">
      <alignment horizontal="center" vertical="center"/>
    </xf>
    <xf numFmtId="0" fontId="2" fillId="4" borderId="37" xfId="1" applyFont="1" applyFill="1" applyBorder="1" applyAlignment="1">
      <alignment horizontal="left" vertical="center"/>
    </xf>
    <xf numFmtId="166" fontId="2" fillId="4" borderId="14" xfId="1" applyNumberFormat="1" applyFont="1" applyFill="1" applyBorder="1" applyAlignment="1">
      <alignment vertical="center"/>
    </xf>
    <xf numFmtId="0" fontId="2" fillId="4" borderId="37" xfId="1" applyFont="1" applyFill="1" applyBorder="1" applyAlignment="1">
      <alignment vertical="center"/>
    </xf>
    <xf numFmtId="0" fontId="2" fillId="4" borderId="14" xfId="1" applyFont="1" applyFill="1" applyBorder="1" applyAlignment="1">
      <alignment vertical="center"/>
    </xf>
    <xf numFmtId="0" fontId="2" fillId="5" borderId="37" xfId="1" applyFont="1" applyFill="1" applyBorder="1" applyAlignment="1">
      <alignment horizontal="center" vertical="center"/>
    </xf>
    <xf numFmtId="0" fontId="2" fillId="5" borderId="14" xfId="1" applyFont="1" applyFill="1" applyBorder="1" applyAlignment="1">
      <alignment horizontal="center" vertical="center"/>
    </xf>
    <xf numFmtId="0" fontId="1" fillId="0" borderId="37" xfId="1" applyBorder="1" applyAlignment="1">
      <alignment horizontal="center" vertical="center"/>
    </xf>
    <xf numFmtId="10" fontId="12" fillId="6" borderId="14" xfId="1" applyNumberFormat="1" applyFont="1" applyFill="1" applyBorder="1" applyAlignment="1">
      <alignment horizontal="right" vertical="center" wrapText="1"/>
    </xf>
    <xf numFmtId="166" fontId="12" fillId="3" borderId="14" xfId="1" applyNumberFormat="1" applyFont="1" applyFill="1" applyBorder="1" applyAlignment="1">
      <alignment horizontal="right" vertical="center" wrapText="1"/>
    </xf>
    <xf numFmtId="0" fontId="1" fillId="0" borderId="37" xfId="1" applyBorder="1" applyAlignment="1">
      <alignment horizontal="center" vertical="center" wrapText="1"/>
    </xf>
    <xf numFmtId="0" fontId="13" fillId="5" borderId="14" xfId="1" applyFont="1" applyFill="1" applyBorder="1" applyAlignment="1">
      <alignment horizontal="right" vertical="center"/>
    </xf>
    <xf numFmtId="0" fontId="2" fillId="5" borderId="37" xfId="1" applyFont="1" applyFill="1" applyBorder="1" applyAlignment="1">
      <alignment horizontal="center" vertical="center"/>
    </xf>
    <xf numFmtId="166" fontId="14" fillId="6" borderId="14" xfId="1" applyNumberFormat="1" applyFont="1" applyFill="1" applyBorder="1" applyAlignment="1">
      <alignment horizontal="right" vertical="center" wrapText="1"/>
    </xf>
    <xf numFmtId="0" fontId="1" fillId="0" borderId="35" xfId="1" applyBorder="1" applyAlignment="1">
      <alignment vertical="center"/>
    </xf>
    <xf numFmtId="0" fontId="1" fillId="0" borderId="36" xfId="1" applyBorder="1" applyAlignment="1">
      <alignment vertical="center"/>
    </xf>
    <xf numFmtId="0" fontId="2" fillId="0" borderId="38" xfId="1" applyFont="1" applyBorder="1" applyAlignment="1">
      <alignment horizontal="center" wrapText="1"/>
    </xf>
    <xf numFmtId="0" fontId="1" fillId="0" borderId="32" xfId="1" applyBorder="1"/>
    <xf numFmtId="0" fontId="2" fillId="0" borderId="35" xfId="1" applyFont="1" applyBorder="1" applyAlignment="1">
      <alignment horizontal="center" wrapText="1"/>
    </xf>
    <xf numFmtId="0" fontId="13" fillId="0" borderId="36" xfId="1" applyFont="1" applyBorder="1"/>
    <xf numFmtId="0" fontId="2" fillId="0" borderId="35" xfId="1" applyFont="1" applyBorder="1"/>
    <xf numFmtId="0" fontId="1" fillId="0" borderId="35" xfId="1" applyFont="1" applyBorder="1"/>
    <xf numFmtId="0" fontId="15" fillId="0" borderId="35" xfId="1" applyFont="1" applyBorder="1"/>
    <xf numFmtId="0" fontId="13" fillId="0" borderId="19" xfId="1" applyFont="1" applyBorder="1"/>
    <xf numFmtId="0" fontId="13" fillId="0" borderId="7" xfId="1" applyFont="1" applyBorder="1" applyAlignment="1">
      <alignment wrapText="1"/>
    </xf>
    <xf numFmtId="0" fontId="1" fillId="0" borderId="7" xfId="1" applyBorder="1"/>
    <xf numFmtId="0" fontId="1" fillId="0" borderId="20" xfId="1" applyBorder="1"/>
    <xf numFmtId="0" fontId="1" fillId="0" borderId="21" xfId="1" applyBorder="1"/>
    <xf numFmtId="0" fontId="1" fillId="0" borderId="31" xfId="1" applyBorder="1"/>
    <xf numFmtId="166" fontId="12" fillId="2" borderId="13" xfId="1" applyNumberFormat="1" applyFont="1" applyFill="1" applyBorder="1" applyAlignment="1">
      <alignment horizontal="right" vertical="center" wrapText="1"/>
    </xf>
    <xf numFmtId="10" fontId="12" fillId="2" borderId="13" xfId="1" applyNumberFormat="1" applyFont="1" applyFill="1" applyBorder="1" applyAlignment="1">
      <alignment horizontal="right" vertical="center" wrapText="1"/>
    </xf>
  </cellXfs>
  <cellStyles count="7">
    <cellStyle name="Moeda 2" xfId="3"/>
    <cellStyle name="Normal" xfId="0" builtinId="0"/>
    <cellStyle name="Normal 2" xfId="1"/>
    <cellStyle name="Normal 3" xfId="5"/>
    <cellStyle name="Porcentagem 2" xfId="4"/>
    <cellStyle name="Vírgula 2" xfId="2"/>
    <cellStyle name="Vírgula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62</xdr:row>
      <xdr:rowOff>47625</xdr:rowOff>
    </xdr:from>
    <xdr:to>
      <xdr:col>8</xdr:col>
      <xdr:colOff>0</xdr:colOff>
      <xdr:row>65</xdr:row>
      <xdr:rowOff>161925</xdr:rowOff>
    </xdr:to>
    <xdr:sp macro="" textlink="">
      <xdr:nvSpPr>
        <xdr:cNvPr id="3" name="Text Box 7"/>
        <xdr:cNvSpPr txBox="1">
          <a:spLocks noChangeArrowheads="1"/>
        </xdr:cNvSpPr>
      </xdr:nvSpPr>
      <xdr:spPr bwMode="auto">
        <a:xfrm>
          <a:off x="47625" y="11963400"/>
          <a:ext cx="8239125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800" b="0" i="0" strike="noStrike">
              <a:solidFill>
                <a:srgbClr val="000000"/>
              </a:solidFill>
              <a:latin typeface="Arial"/>
              <a:cs typeface="Arial"/>
            </a:rPr>
            <a:t>Secretaria de Estado de Transportes e Obras Públicas  - SETOP - MG</a:t>
          </a:r>
        </a:p>
        <a:p>
          <a:pPr algn="ctr" rtl="0">
            <a:defRPr sz="1000"/>
          </a:pPr>
          <a:r>
            <a:rPr lang="pt-BR" sz="800" b="0" i="0" strike="noStrike">
              <a:solidFill>
                <a:srgbClr val="000000"/>
              </a:solidFill>
              <a:latin typeface="Arial"/>
              <a:cs typeface="Arial"/>
            </a:rPr>
            <a:t>Internet: www.transportes.mg.gov.br / E-mail: dco@transportes.mg.gov.br</a:t>
          </a:r>
        </a:p>
        <a:p>
          <a:pPr algn="ctr" rtl="0">
            <a:defRPr sz="1000"/>
          </a:pPr>
          <a:r>
            <a:rPr lang="pt-BR" sz="800" b="0" i="0" strike="noStrike">
              <a:solidFill>
                <a:srgbClr val="000000"/>
              </a:solidFill>
              <a:latin typeface="Arial"/>
              <a:cs typeface="Arial"/>
            </a:rPr>
            <a:t>Fone Geral: (31) 3239-0999 - Fax: (31) 3239-0899</a:t>
          </a:r>
        </a:p>
        <a:p>
          <a:pPr algn="ctr" rtl="0">
            <a:defRPr sz="1000"/>
          </a:pPr>
          <a:r>
            <a:rPr lang="pt-BR" sz="800" b="0" i="0" strike="noStrike">
              <a:solidFill>
                <a:srgbClr val="000000"/>
              </a:solidFill>
              <a:latin typeface="Arial"/>
              <a:cs typeface="Arial"/>
            </a:rPr>
            <a:t>Sede: Rua Manaus, nº 467 - Bairro Santa Efigênia - CEP 30150-350 - Belo Horizonte - MG</a:t>
          </a:r>
        </a:p>
      </xdr:txBody>
    </xdr:sp>
    <xdr:clientData/>
  </xdr:twoCellAnchor>
  <xdr:twoCellAnchor editAs="oneCell">
    <xdr:from>
      <xdr:col>0</xdr:col>
      <xdr:colOff>133350</xdr:colOff>
      <xdr:row>0</xdr:row>
      <xdr:rowOff>95250</xdr:rowOff>
    </xdr:from>
    <xdr:to>
      <xdr:col>1</xdr:col>
      <xdr:colOff>647700</xdr:colOff>
      <xdr:row>0</xdr:row>
      <xdr:rowOff>1133475</xdr:rowOff>
    </xdr:to>
    <xdr:pic>
      <xdr:nvPicPr>
        <xdr:cNvPr id="5" name="Imagem 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133350" y="95250"/>
          <a:ext cx="876300" cy="10382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1066800</xdr:colOff>
      <xdr:row>0</xdr:row>
      <xdr:rowOff>63500</xdr:rowOff>
    </xdr:from>
    <xdr:to>
      <xdr:col>0</xdr:col>
      <xdr:colOff>1943100</xdr:colOff>
      <xdr:row>0</xdr:row>
      <xdr:rowOff>1101725</xdr:rowOff>
    </xdr:to>
    <xdr:pic>
      <xdr:nvPicPr>
        <xdr:cNvPr id="6" name="Imagem 5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1066800" y="63500"/>
          <a:ext cx="876300" cy="1038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7"/>
  <sheetViews>
    <sheetView showGridLines="0" showZeros="0" tabSelected="1" view="pageBreakPreview" zoomScaleNormal="100" zoomScaleSheetLayoutView="100" workbookViewId="0">
      <selection activeCell="C1" sqref="C1:H1"/>
    </sheetView>
  </sheetViews>
  <sheetFormatPr defaultRowHeight="12.75" x14ac:dyDescent="0.2"/>
  <cols>
    <col min="1" max="1" width="5.42578125" style="2" bestFit="1" customWidth="1"/>
    <col min="2" max="2" width="10.7109375" style="2" bestFit="1" customWidth="1"/>
    <col min="3" max="3" width="48.5703125" style="2" customWidth="1"/>
    <col min="4" max="4" width="12.140625" style="2" customWidth="1"/>
    <col min="5" max="7" width="12.28515625" style="2" customWidth="1"/>
    <col min="8" max="8" width="12.7109375" style="2" bestFit="1" customWidth="1"/>
    <col min="9" max="9" width="18.140625" style="2" customWidth="1"/>
    <col min="10" max="256" width="9.140625" style="2"/>
    <col min="257" max="257" width="5.42578125" style="2" bestFit="1" customWidth="1"/>
    <col min="258" max="258" width="10.7109375" style="2" bestFit="1" customWidth="1"/>
    <col min="259" max="259" width="48" style="2" customWidth="1"/>
    <col min="260" max="260" width="11" style="2" customWidth="1"/>
    <col min="261" max="264" width="12.28515625" style="2" customWidth="1"/>
    <col min="265" max="265" width="18.140625" style="2" customWidth="1"/>
    <col min="266" max="512" width="9.140625" style="2"/>
    <col min="513" max="513" width="5.42578125" style="2" bestFit="1" customWidth="1"/>
    <col min="514" max="514" width="10.7109375" style="2" bestFit="1" customWidth="1"/>
    <col min="515" max="515" width="48" style="2" customWidth="1"/>
    <col min="516" max="516" width="11" style="2" customWidth="1"/>
    <col min="517" max="520" width="12.28515625" style="2" customWidth="1"/>
    <col min="521" max="521" width="18.140625" style="2" customWidth="1"/>
    <col min="522" max="768" width="9.140625" style="2"/>
    <col min="769" max="769" width="5.42578125" style="2" bestFit="1" customWidth="1"/>
    <col min="770" max="770" width="10.7109375" style="2" bestFit="1" customWidth="1"/>
    <col min="771" max="771" width="48" style="2" customWidth="1"/>
    <col min="772" max="772" width="11" style="2" customWidth="1"/>
    <col min="773" max="776" width="12.28515625" style="2" customWidth="1"/>
    <col min="777" max="777" width="18.140625" style="2" customWidth="1"/>
    <col min="778" max="1024" width="9.140625" style="2"/>
    <col min="1025" max="1025" width="5.42578125" style="2" bestFit="1" customWidth="1"/>
    <col min="1026" max="1026" width="10.7109375" style="2" bestFit="1" customWidth="1"/>
    <col min="1027" max="1027" width="48" style="2" customWidth="1"/>
    <col min="1028" max="1028" width="11" style="2" customWidth="1"/>
    <col min="1029" max="1032" width="12.28515625" style="2" customWidth="1"/>
    <col min="1033" max="1033" width="18.140625" style="2" customWidth="1"/>
    <col min="1034" max="1280" width="9.140625" style="2"/>
    <col min="1281" max="1281" width="5.42578125" style="2" bestFit="1" customWidth="1"/>
    <col min="1282" max="1282" width="10.7109375" style="2" bestFit="1" customWidth="1"/>
    <col min="1283" max="1283" width="48" style="2" customWidth="1"/>
    <col min="1284" max="1284" width="11" style="2" customWidth="1"/>
    <col min="1285" max="1288" width="12.28515625" style="2" customWidth="1"/>
    <col min="1289" max="1289" width="18.140625" style="2" customWidth="1"/>
    <col min="1290" max="1536" width="9.140625" style="2"/>
    <col min="1537" max="1537" width="5.42578125" style="2" bestFit="1" customWidth="1"/>
    <col min="1538" max="1538" width="10.7109375" style="2" bestFit="1" customWidth="1"/>
    <col min="1539" max="1539" width="48" style="2" customWidth="1"/>
    <col min="1540" max="1540" width="11" style="2" customWidth="1"/>
    <col min="1541" max="1544" width="12.28515625" style="2" customWidth="1"/>
    <col min="1545" max="1545" width="18.140625" style="2" customWidth="1"/>
    <col min="1546" max="1792" width="9.140625" style="2"/>
    <col min="1793" max="1793" width="5.42578125" style="2" bestFit="1" customWidth="1"/>
    <col min="1794" max="1794" width="10.7109375" style="2" bestFit="1" customWidth="1"/>
    <col min="1795" max="1795" width="48" style="2" customWidth="1"/>
    <col min="1796" max="1796" width="11" style="2" customWidth="1"/>
    <col min="1797" max="1800" width="12.28515625" style="2" customWidth="1"/>
    <col min="1801" max="1801" width="18.140625" style="2" customWidth="1"/>
    <col min="1802" max="2048" width="9.140625" style="2"/>
    <col min="2049" max="2049" width="5.42578125" style="2" bestFit="1" customWidth="1"/>
    <col min="2050" max="2050" width="10.7109375" style="2" bestFit="1" customWidth="1"/>
    <col min="2051" max="2051" width="48" style="2" customWidth="1"/>
    <col min="2052" max="2052" width="11" style="2" customWidth="1"/>
    <col min="2053" max="2056" width="12.28515625" style="2" customWidth="1"/>
    <col min="2057" max="2057" width="18.140625" style="2" customWidth="1"/>
    <col min="2058" max="2304" width="9.140625" style="2"/>
    <col min="2305" max="2305" width="5.42578125" style="2" bestFit="1" customWidth="1"/>
    <col min="2306" max="2306" width="10.7109375" style="2" bestFit="1" customWidth="1"/>
    <col min="2307" max="2307" width="48" style="2" customWidth="1"/>
    <col min="2308" max="2308" width="11" style="2" customWidth="1"/>
    <col min="2309" max="2312" width="12.28515625" style="2" customWidth="1"/>
    <col min="2313" max="2313" width="18.140625" style="2" customWidth="1"/>
    <col min="2314" max="2560" width="9.140625" style="2"/>
    <col min="2561" max="2561" width="5.42578125" style="2" bestFit="1" customWidth="1"/>
    <col min="2562" max="2562" width="10.7109375" style="2" bestFit="1" customWidth="1"/>
    <col min="2563" max="2563" width="48" style="2" customWidth="1"/>
    <col min="2564" max="2564" width="11" style="2" customWidth="1"/>
    <col min="2565" max="2568" width="12.28515625" style="2" customWidth="1"/>
    <col min="2569" max="2569" width="18.140625" style="2" customWidth="1"/>
    <col min="2570" max="2816" width="9.140625" style="2"/>
    <col min="2817" max="2817" width="5.42578125" style="2" bestFit="1" customWidth="1"/>
    <col min="2818" max="2818" width="10.7109375" style="2" bestFit="1" customWidth="1"/>
    <col min="2819" max="2819" width="48" style="2" customWidth="1"/>
    <col min="2820" max="2820" width="11" style="2" customWidth="1"/>
    <col min="2821" max="2824" width="12.28515625" style="2" customWidth="1"/>
    <col min="2825" max="2825" width="18.140625" style="2" customWidth="1"/>
    <col min="2826" max="3072" width="9.140625" style="2"/>
    <col min="3073" max="3073" width="5.42578125" style="2" bestFit="1" customWidth="1"/>
    <col min="3074" max="3074" width="10.7109375" style="2" bestFit="1" customWidth="1"/>
    <col min="3075" max="3075" width="48" style="2" customWidth="1"/>
    <col min="3076" max="3076" width="11" style="2" customWidth="1"/>
    <col min="3077" max="3080" width="12.28515625" style="2" customWidth="1"/>
    <col min="3081" max="3081" width="18.140625" style="2" customWidth="1"/>
    <col min="3082" max="3328" width="9.140625" style="2"/>
    <col min="3329" max="3329" width="5.42578125" style="2" bestFit="1" customWidth="1"/>
    <col min="3330" max="3330" width="10.7109375" style="2" bestFit="1" customWidth="1"/>
    <col min="3331" max="3331" width="48" style="2" customWidth="1"/>
    <col min="3332" max="3332" width="11" style="2" customWidth="1"/>
    <col min="3333" max="3336" width="12.28515625" style="2" customWidth="1"/>
    <col min="3337" max="3337" width="18.140625" style="2" customWidth="1"/>
    <col min="3338" max="3584" width="9.140625" style="2"/>
    <col min="3585" max="3585" width="5.42578125" style="2" bestFit="1" customWidth="1"/>
    <col min="3586" max="3586" width="10.7109375" style="2" bestFit="1" customWidth="1"/>
    <col min="3587" max="3587" width="48" style="2" customWidth="1"/>
    <col min="3588" max="3588" width="11" style="2" customWidth="1"/>
    <col min="3589" max="3592" width="12.28515625" style="2" customWidth="1"/>
    <col min="3593" max="3593" width="18.140625" style="2" customWidth="1"/>
    <col min="3594" max="3840" width="9.140625" style="2"/>
    <col min="3841" max="3841" width="5.42578125" style="2" bestFit="1" customWidth="1"/>
    <col min="3842" max="3842" width="10.7109375" style="2" bestFit="1" customWidth="1"/>
    <col min="3843" max="3843" width="48" style="2" customWidth="1"/>
    <col min="3844" max="3844" width="11" style="2" customWidth="1"/>
    <col min="3845" max="3848" width="12.28515625" style="2" customWidth="1"/>
    <col min="3849" max="3849" width="18.140625" style="2" customWidth="1"/>
    <col min="3850" max="4096" width="9.140625" style="2"/>
    <col min="4097" max="4097" width="5.42578125" style="2" bestFit="1" customWidth="1"/>
    <col min="4098" max="4098" width="10.7109375" style="2" bestFit="1" customWidth="1"/>
    <col min="4099" max="4099" width="48" style="2" customWidth="1"/>
    <col min="4100" max="4100" width="11" style="2" customWidth="1"/>
    <col min="4101" max="4104" width="12.28515625" style="2" customWidth="1"/>
    <col min="4105" max="4105" width="18.140625" style="2" customWidth="1"/>
    <col min="4106" max="4352" width="9.140625" style="2"/>
    <col min="4353" max="4353" width="5.42578125" style="2" bestFit="1" customWidth="1"/>
    <col min="4354" max="4354" width="10.7109375" style="2" bestFit="1" customWidth="1"/>
    <col min="4355" max="4355" width="48" style="2" customWidth="1"/>
    <col min="4356" max="4356" width="11" style="2" customWidth="1"/>
    <col min="4357" max="4360" width="12.28515625" style="2" customWidth="1"/>
    <col min="4361" max="4361" width="18.140625" style="2" customWidth="1"/>
    <col min="4362" max="4608" width="9.140625" style="2"/>
    <col min="4609" max="4609" width="5.42578125" style="2" bestFit="1" customWidth="1"/>
    <col min="4610" max="4610" width="10.7109375" style="2" bestFit="1" customWidth="1"/>
    <col min="4611" max="4611" width="48" style="2" customWidth="1"/>
    <col min="4612" max="4612" width="11" style="2" customWidth="1"/>
    <col min="4613" max="4616" width="12.28515625" style="2" customWidth="1"/>
    <col min="4617" max="4617" width="18.140625" style="2" customWidth="1"/>
    <col min="4618" max="4864" width="9.140625" style="2"/>
    <col min="4865" max="4865" width="5.42578125" style="2" bestFit="1" customWidth="1"/>
    <col min="4866" max="4866" width="10.7109375" style="2" bestFit="1" customWidth="1"/>
    <col min="4867" max="4867" width="48" style="2" customWidth="1"/>
    <col min="4868" max="4868" width="11" style="2" customWidth="1"/>
    <col min="4869" max="4872" width="12.28515625" style="2" customWidth="1"/>
    <col min="4873" max="4873" width="18.140625" style="2" customWidth="1"/>
    <col min="4874" max="5120" width="9.140625" style="2"/>
    <col min="5121" max="5121" width="5.42578125" style="2" bestFit="1" customWidth="1"/>
    <col min="5122" max="5122" width="10.7109375" style="2" bestFit="1" customWidth="1"/>
    <col min="5123" max="5123" width="48" style="2" customWidth="1"/>
    <col min="5124" max="5124" width="11" style="2" customWidth="1"/>
    <col min="5125" max="5128" width="12.28515625" style="2" customWidth="1"/>
    <col min="5129" max="5129" width="18.140625" style="2" customWidth="1"/>
    <col min="5130" max="5376" width="9.140625" style="2"/>
    <col min="5377" max="5377" width="5.42578125" style="2" bestFit="1" customWidth="1"/>
    <col min="5378" max="5378" width="10.7109375" style="2" bestFit="1" customWidth="1"/>
    <col min="5379" max="5379" width="48" style="2" customWidth="1"/>
    <col min="5380" max="5380" width="11" style="2" customWidth="1"/>
    <col min="5381" max="5384" width="12.28515625" style="2" customWidth="1"/>
    <col min="5385" max="5385" width="18.140625" style="2" customWidth="1"/>
    <col min="5386" max="5632" width="9.140625" style="2"/>
    <col min="5633" max="5633" width="5.42578125" style="2" bestFit="1" customWidth="1"/>
    <col min="5634" max="5634" width="10.7109375" style="2" bestFit="1" customWidth="1"/>
    <col min="5635" max="5635" width="48" style="2" customWidth="1"/>
    <col min="5636" max="5636" width="11" style="2" customWidth="1"/>
    <col min="5637" max="5640" width="12.28515625" style="2" customWidth="1"/>
    <col min="5641" max="5641" width="18.140625" style="2" customWidth="1"/>
    <col min="5642" max="5888" width="9.140625" style="2"/>
    <col min="5889" max="5889" width="5.42578125" style="2" bestFit="1" customWidth="1"/>
    <col min="5890" max="5890" width="10.7109375" style="2" bestFit="1" customWidth="1"/>
    <col min="5891" max="5891" width="48" style="2" customWidth="1"/>
    <col min="5892" max="5892" width="11" style="2" customWidth="1"/>
    <col min="5893" max="5896" width="12.28515625" style="2" customWidth="1"/>
    <col min="5897" max="5897" width="18.140625" style="2" customWidth="1"/>
    <col min="5898" max="6144" width="9.140625" style="2"/>
    <col min="6145" max="6145" width="5.42578125" style="2" bestFit="1" customWidth="1"/>
    <col min="6146" max="6146" width="10.7109375" style="2" bestFit="1" customWidth="1"/>
    <col min="6147" max="6147" width="48" style="2" customWidth="1"/>
    <col min="6148" max="6148" width="11" style="2" customWidth="1"/>
    <col min="6149" max="6152" width="12.28515625" style="2" customWidth="1"/>
    <col min="6153" max="6153" width="18.140625" style="2" customWidth="1"/>
    <col min="6154" max="6400" width="9.140625" style="2"/>
    <col min="6401" max="6401" width="5.42578125" style="2" bestFit="1" customWidth="1"/>
    <col min="6402" max="6402" width="10.7109375" style="2" bestFit="1" customWidth="1"/>
    <col min="6403" max="6403" width="48" style="2" customWidth="1"/>
    <col min="6404" max="6404" width="11" style="2" customWidth="1"/>
    <col min="6405" max="6408" width="12.28515625" style="2" customWidth="1"/>
    <col min="6409" max="6409" width="18.140625" style="2" customWidth="1"/>
    <col min="6410" max="6656" width="9.140625" style="2"/>
    <col min="6657" max="6657" width="5.42578125" style="2" bestFit="1" customWidth="1"/>
    <col min="6658" max="6658" width="10.7109375" style="2" bestFit="1" customWidth="1"/>
    <col min="6659" max="6659" width="48" style="2" customWidth="1"/>
    <col min="6660" max="6660" width="11" style="2" customWidth="1"/>
    <col min="6661" max="6664" width="12.28515625" style="2" customWidth="1"/>
    <col min="6665" max="6665" width="18.140625" style="2" customWidth="1"/>
    <col min="6666" max="6912" width="9.140625" style="2"/>
    <col min="6913" max="6913" width="5.42578125" style="2" bestFit="1" customWidth="1"/>
    <col min="6914" max="6914" width="10.7109375" style="2" bestFit="1" customWidth="1"/>
    <col min="6915" max="6915" width="48" style="2" customWidth="1"/>
    <col min="6916" max="6916" width="11" style="2" customWidth="1"/>
    <col min="6917" max="6920" width="12.28515625" style="2" customWidth="1"/>
    <col min="6921" max="6921" width="18.140625" style="2" customWidth="1"/>
    <col min="6922" max="7168" width="9.140625" style="2"/>
    <col min="7169" max="7169" width="5.42578125" style="2" bestFit="1" customWidth="1"/>
    <col min="7170" max="7170" width="10.7109375" style="2" bestFit="1" customWidth="1"/>
    <col min="7171" max="7171" width="48" style="2" customWidth="1"/>
    <col min="7172" max="7172" width="11" style="2" customWidth="1"/>
    <col min="7173" max="7176" width="12.28515625" style="2" customWidth="1"/>
    <col min="7177" max="7177" width="18.140625" style="2" customWidth="1"/>
    <col min="7178" max="7424" width="9.140625" style="2"/>
    <col min="7425" max="7425" width="5.42578125" style="2" bestFit="1" customWidth="1"/>
    <col min="7426" max="7426" width="10.7109375" style="2" bestFit="1" customWidth="1"/>
    <col min="7427" max="7427" width="48" style="2" customWidth="1"/>
    <col min="7428" max="7428" width="11" style="2" customWidth="1"/>
    <col min="7429" max="7432" width="12.28515625" style="2" customWidth="1"/>
    <col min="7433" max="7433" width="18.140625" style="2" customWidth="1"/>
    <col min="7434" max="7680" width="9.140625" style="2"/>
    <col min="7681" max="7681" width="5.42578125" style="2" bestFit="1" customWidth="1"/>
    <col min="7682" max="7682" width="10.7109375" style="2" bestFit="1" customWidth="1"/>
    <col min="7683" max="7683" width="48" style="2" customWidth="1"/>
    <col min="7684" max="7684" width="11" style="2" customWidth="1"/>
    <col min="7685" max="7688" width="12.28515625" style="2" customWidth="1"/>
    <col min="7689" max="7689" width="18.140625" style="2" customWidth="1"/>
    <col min="7690" max="7936" width="9.140625" style="2"/>
    <col min="7937" max="7937" width="5.42578125" style="2" bestFit="1" customWidth="1"/>
    <col min="7938" max="7938" width="10.7109375" style="2" bestFit="1" customWidth="1"/>
    <col min="7939" max="7939" width="48" style="2" customWidth="1"/>
    <col min="7940" max="7940" width="11" style="2" customWidth="1"/>
    <col min="7941" max="7944" width="12.28515625" style="2" customWidth="1"/>
    <col min="7945" max="7945" width="18.140625" style="2" customWidth="1"/>
    <col min="7946" max="8192" width="9.140625" style="2"/>
    <col min="8193" max="8193" width="5.42578125" style="2" bestFit="1" customWidth="1"/>
    <col min="8194" max="8194" width="10.7109375" style="2" bestFit="1" customWidth="1"/>
    <col min="8195" max="8195" width="48" style="2" customWidth="1"/>
    <col min="8196" max="8196" width="11" style="2" customWidth="1"/>
    <col min="8197" max="8200" width="12.28515625" style="2" customWidth="1"/>
    <col min="8201" max="8201" width="18.140625" style="2" customWidth="1"/>
    <col min="8202" max="8448" width="9.140625" style="2"/>
    <col min="8449" max="8449" width="5.42578125" style="2" bestFit="1" customWidth="1"/>
    <col min="8450" max="8450" width="10.7109375" style="2" bestFit="1" customWidth="1"/>
    <col min="8451" max="8451" width="48" style="2" customWidth="1"/>
    <col min="8452" max="8452" width="11" style="2" customWidth="1"/>
    <col min="8453" max="8456" width="12.28515625" style="2" customWidth="1"/>
    <col min="8457" max="8457" width="18.140625" style="2" customWidth="1"/>
    <col min="8458" max="8704" width="9.140625" style="2"/>
    <col min="8705" max="8705" width="5.42578125" style="2" bestFit="1" customWidth="1"/>
    <col min="8706" max="8706" width="10.7109375" style="2" bestFit="1" customWidth="1"/>
    <col min="8707" max="8707" width="48" style="2" customWidth="1"/>
    <col min="8708" max="8708" width="11" style="2" customWidth="1"/>
    <col min="8709" max="8712" width="12.28515625" style="2" customWidth="1"/>
    <col min="8713" max="8713" width="18.140625" style="2" customWidth="1"/>
    <col min="8714" max="8960" width="9.140625" style="2"/>
    <col min="8961" max="8961" width="5.42578125" style="2" bestFit="1" customWidth="1"/>
    <col min="8962" max="8962" width="10.7109375" style="2" bestFit="1" customWidth="1"/>
    <col min="8963" max="8963" width="48" style="2" customWidth="1"/>
    <col min="8964" max="8964" width="11" style="2" customWidth="1"/>
    <col min="8965" max="8968" width="12.28515625" style="2" customWidth="1"/>
    <col min="8969" max="8969" width="18.140625" style="2" customWidth="1"/>
    <col min="8970" max="9216" width="9.140625" style="2"/>
    <col min="9217" max="9217" width="5.42578125" style="2" bestFit="1" customWidth="1"/>
    <col min="9218" max="9218" width="10.7109375" style="2" bestFit="1" customWidth="1"/>
    <col min="9219" max="9219" width="48" style="2" customWidth="1"/>
    <col min="9220" max="9220" width="11" style="2" customWidth="1"/>
    <col min="9221" max="9224" width="12.28515625" style="2" customWidth="1"/>
    <col min="9225" max="9225" width="18.140625" style="2" customWidth="1"/>
    <col min="9226" max="9472" width="9.140625" style="2"/>
    <col min="9473" max="9473" width="5.42578125" style="2" bestFit="1" customWidth="1"/>
    <col min="9474" max="9474" width="10.7109375" style="2" bestFit="1" customWidth="1"/>
    <col min="9475" max="9475" width="48" style="2" customWidth="1"/>
    <col min="9476" max="9476" width="11" style="2" customWidth="1"/>
    <col min="9477" max="9480" width="12.28515625" style="2" customWidth="1"/>
    <col min="9481" max="9481" width="18.140625" style="2" customWidth="1"/>
    <col min="9482" max="9728" width="9.140625" style="2"/>
    <col min="9729" max="9729" width="5.42578125" style="2" bestFit="1" customWidth="1"/>
    <col min="9730" max="9730" width="10.7109375" style="2" bestFit="1" customWidth="1"/>
    <col min="9731" max="9731" width="48" style="2" customWidth="1"/>
    <col min="9732" max="9732" width="11" style="2" customWidth="1"/>
    <col min="9733" max="9736" width="12.28515625" style="2" customWidth="1"/>
    <col min="9737" max="9737" width="18.140625" style="2" customWidth="1"/>
    <col min="9738" max="9984" width="9.140625" style="2"/>
    <col min="9985" max="9985" width="5.42578125" style="2" bestFit="1" customWidth="1"/>
    <col min="9986" max="9986" width="10.7109375" style="2" bestFit="1" customWidth="1"/>
    <col min="9987" max="9987" width="48" style="2" customWidth="1"/>
    <col min="9988" max="9988" width="11" style="2" customWidth="1"/>
    <col min="9989" max="9992" width="12.28515625" style="2" customWidth="1"/>
    <col min="9993" max="9993" width="18.140625" style="2" customWidth="1"/>
    <col min="9994" max="10240" width="9.140625" style="2"/>
    <col min="10241" max="10241" width="5.42578125" style="2" bestFit="1" customWidth="1"/>
    <col min="10242" max="10242" width="10.7109375" style="2" bestFit="1" customWidth="1"/>
    <col min="10243" max="10243" width="48" style="2" customWidth="1"/>
    <col min="10244" max="10244" width="11" style="2" customWidth="1"/>
    <col min="10245" max="10248" width="12.28515625" style="2" customWidth="1"/>
    <col min="10249" max="10249" width="18.140625" style="2" customWidth="1"/>
    <col min="10250" max="10496" width="9.140625" style="2"/>
    <col min="10497" max="10497" width="5.42578125" style="2" bestFit="1" customWidth="1"/>
    <col min="10498" max="10498" width="10.7109375" style="2" bestFit="1" customWidth="1"/>
    <col min="10499" max="10499" width="48" style="2" customWidth="1"/>
    <col min="10500" max="10500" width="11" style="2" customWidth="1"/>
    <col min="10501" max="10504" width="12.28515625" style="2" customWidth="1"/>
    <col min="10505" max="10505" width="18.140625" style="2" customWidth="1"/>
    <col min="10506" max="10752" width="9.140625" style="2"/>
    <col min="10753" max="10753" width="5.42578125" style="2" bestFit="1" customWidth="1"/>
    <col min="10754" max="10754" width="10.7109375" style="2" bestFit="1" customWidth="1"/>
    <col min="10755" max="10755" width="48" style="2" customWidth="1"/>
    <col min="10756" max="10756" width="11" style="2" customWidth="1"/>
    <col min="10757" max="10760" width="12.28515625" style="2" customWidth="1"/>
    <col min="10761" max="10761" width="18.140625" style="2" customWidth="1"/>
    <col min="10762" max="11008" width="9.140625" style="2"/>
    <col min="11009" max="11009" width="5.42578125" style="2" bestFit="1" customWidth="1"/>
    <col min="11010" max="11010" width="10.7109375" style="2" bestFit="1" customWidth="1"/>
    <col min="11011" max="11011" width="48" style="2" customWidth="1"/>
    <col min="11012" max="11012" width="11" style="2" customWidth="1"/>
    <col min="11013" max="11016" width="12.28515625" style="2" customWidth="1"/>
    <col min="11017" max="11017" width="18.140625" style="2" customWidth="1"/>
    <col min="11018" max="11264" width="9.140625" style="2"/>
    <col min="11265" max="11265" width="5.42578125" style="2" bestFit="1" customWidth="1"/>
    <col min="11266" max="11266" width="10.7109375" style="2" bestFit="1" customWidth="1"/>
    <col min="11267" max="11267" width="48" style="2" customWidth="1"/>
    <col min="11268" max="11268" width="11" style="2" customWidth="1"/>
    <col min="11269" max="11272" width="12.28515625" style="2" customWidth="1"/>
    <col min="11273" max="11273" width="18.140625" style="2" customWidth="1"/>
    <col min="11274" max="11520" width="9.140625" style="2"/>
    <col min="11521" max="11521" width="5.42578125" style="2" bestFit="1" customWidth="1"/>
    <col min="11522" max="11522" width="10.7109375" style="2" bestFit="1" customWidth="1"/>
    <col min="11523" max="11523" width="48" style="2" customWidth="1"/>
    <col min="11524" max="11524" width="11" style="2" customWidth="1"/>
    <col min="11525" max="11528" width="12.28515625" style="2" customWidth="1"/>
    <col min="11529" max="11529" width="18.140625" style="2" customWidth="1"/>
    <col min="11530" max="11776" width="9.140625" style="2"/>
    <col min="11777" max="11777" width="5.42578125" style="2" bestFit="1" customWidth="1"/>
    <col min="11778" max="11778" width="10.7109375" style="2" bestFit="1" customWidth="1"/>
    <col min="11779" max="11779" width="48" style="2" customWidth="1"/>
    <col min="11780" max="11780" width="11" style="2" customWidth="1"/>
    <col min="11781" max="11784" width="12.28515625" style="2" customWidth="1"/>
    <col min="11785" max="11785" width="18.140625" style="2" customWidth="1"/>
    <col min="11786" max="12032" width="9.140625" style="2"/>
    <col min="12033" max="12033" width="5.42578125" style="2" bestFit="1" customWidth="1"/>
    <col min="12034" max="12034" width="10.7109375" style="2" bestFit="1" customWidth="1"/>
    <col min="12035" max="12035" width="48" style="2" customWidth="1"/>
    <col min="12036" max="12036" width="11" style="2" customWidth="1"/>
    <col min="12037" max="12040" width="12.28515625" style="2" customWidth="1"/>
    <col min="12041" max="12041" width="18.140625" style="2" customWidth="1"/>
    <col min="12042" max="12288" width="9.140625" style="2"/>
    <col min="12289" max="12289" width="5.42578125" style="2" bestFit="1" customWidth="1"/>
    <col min="12290" max="12290" width="10.7109375" style="2" bestFit="1" customWidth="1"/>
    <col min="12291" max="12291" width="48" style="2" customWidth="1"/>
    <col min="12292" max="12292" width="11" style="2" customWidth="1"/>
    <col min="12293" max="12296" width="12.28515625" style="2" customWidth="1"/>
    <col min="12297" max="12297" width="18.140625" style="2" customWidth="1"/>
    <col min="12298" max="12544" width="9.140625" style="2"/>
    <col min="12545" max="12545" width="5.42578125" style="2" bestFit="1" customWidth="1"/>
    <col min="12546" max="12546" width="10.7109375" style="2" bestFit="1" customWidth="1"/>
    <col min="12547" max="12547" width="48" style="2" customWidth="1"/>
    <col min="12548" max="12548" width="11" style="2" customWidth="1"/>
    <col min="12549" max="12552" width="12.28515625" style="2" customWidth="1"/>
    <col min="12553" max="12553" width="18.140625" style="2" customWidth="1"/>
    <col min="12554" max="12800" width="9.140625" style="2"/>
    <col min="12801" max="12801" width="5.42578125" style="2" bestFit="1" customWidth="1"/>
    <col min="12802" max="12802" width="10.7109375" style="2" bestFit="1" customWidth="1"/>
    <col min="12803" max="12803" width="48" style="2" customWidth="1"/>
    <col min="12804" max="12804" width="11" style="2" customWidth="1"/>
    <col min="12805" max="12808" width="12.28515625" style="2" customWidth="1"/>
    <col min="12809" max="12809" width="18.140625" style="2" customWidth="1"/>
    <col min="12810" max="13056" width="9.140625" style="2"/>
    <col min="13057" max="13057" width="5.42578125" style="2" bestFit="1" customWidth="1"/>
    <col min="13058" max="13058" width="10.7109375" style="2" bestFit="1" customWidth="1"/>
    <col min="13059" max="13059" width="48" style="2" customWidth="1"/>
    <col min="13060" max="13060" width="11" style="2" customWidth="1"/>
    <col min="13061" max="13064" width="12.28515625" style="2" customWidth="1"/>
    <col min="13065" max="13065" width="18.140625" style="2" customWidth="1"/>
    <col min="13066" max="13312" width="9.140625" style="2"/>
    <col min="13313" max="13313" width="5.42578125" style="2" bestFit="1" customWidth="1"/>
    <col min="13314" max="13314" width="10.7109375" style="2" bestFit="1" customWidth="1"/>
    <col min="13315" max="13315" width="48" style="2" customWidth="1"/>
    <col min="13316" max="13316" width="11" style="2" customWidth="1"/>
    <col min="13317" max="13320" width="12.28515625" style="2" customWidth="1"/>
    <col min="13321" max="13321" width="18.140625" style="2" customWidth="1"/>
    <col min="13322" max="13568" width="9.140625" style="2"/>
    <col min="13569" max="13569" width="5.42578125" style="2" bestFit="1" customWidth="1"/>
    <col min="13570" max="13570" width="10.7109375" style="2" bestFit="1" customWidth="1"/>
    <col min="13571" max="13571" width="48" style="2" customWidth="1"/>
    <col min="13572" max="13572" width="11" style="2" customWidth="1"/>
    <col min="13573" max="13576" width="12.28515625" style="2" customWidth="1"/>
    <col min="13577" max="13577" width="18.140625" style="2" customWidth="1"/>
    <col min="13578" max="13824" width="9.140625" style="2"/>
    <col min="13825" max="13825" width="5.42578125" style="2" bestFit="1" customWidth="1"/>
    <col min="13826" max="13826" width="10.7109375" style="2" bestFit="1" customWidth="1"/>
    <col min="13827" max="13827" width="48" style="2" customWidth="1"/>
    <col min="13828" max="13828" width="11" style="2" customWidth="1"/>
    <col min="13829" max="13832" width="12.28515625" style="2" customWidth="1"/>
    <col min="13833" max="13833" width="18.140625" style="2" customWidth="1"/>
    <col min="13834" max="14080" width="9.140625" style="2"/>
    <col min="14081" max="14081" width="5.42578125" style="2" bestFit="1" customWidth="1"/>
    <col min="14082" max="14082" width="10.7109375" style="2" bestFit="1" customWidth="1"/>
    <col min="14083" max="14083" width="48" style="2" customWidth="1"/>
    <col min="14084" max="14084" width="11" style="2" customWidth="1"/>
    <col min="14085" max="14088" width="12.28515625" style="2" customWidth="1"/>
    <col min="14089" max="14089" width="18.140625" style="2" customWidth="1"/>
    <col min="14090" max="14336" width="9.140625" style="2"/>
    <col min="14337" max="14337" width="5.42578125" style="2" bestFit="1" customWidth="1"/>
    <col min="14338" max="14338" width="10.7109375" style="2" bestFit="1" customWidth="1"/>
    <col min="14339" max="14339" width="48" style="2" customWidth="1"/>
    <col min="14340" max="14340" width="11" style="2" customWidth="1"/>
    <col min="14341" max="14344" width="12.28515625" style="2" customWidth="1"/>
    <col min="14345" max="14345" width="18.140625" style="2" customWidth="1"/>
    <col min="14346" max="14592" width="9.140625" style="2"/>
    <col min="14593" max="14593" width="5.42578125" style="2" bestFit="1" customWidth="1"/>
    <col min="14594" max="14594" width="10.7109375" style="2" bestFit="1" customWidth="1"/>
    <col min="14595" max="14595" width="48" style="2" customWidth="1"/>
    <col min="14596" max="14596" width="11" style="2" customWidth="1"/>
    <col min="14597" max="14600" width="12.28515625" style="2" customWidth="1"/>
    <col min="14601" max="14601" width="18.140625" style="2" customWidth="1"/>
    <col min="14602" max="14848" width="9.140625" style="2"/>
    <col min="14849" max="14849" width="5.42578125" style="2" bestFit="1" customWidth="1"/>
    <col min="14850" max="14850" width="10.7109375" style="2" bestFit="1" customWidth="1"/>
    <col min="14851" max="14851" width="48" style="2" customWidth="1"/>
    <col min="14852" max="14852" width="11" style="2" customWidth="1"/>
    <col min="14853" max="14856" width="12.28515625" style="2" customWidth="1"/>
    <col min="14857" max="14857" width="18.140625" style="2" customWidth="1"/>
    <col min="14858" max="15104" width="9.140625" style="2"/>
    <col min="15105" max="15105" width="5.42578125" style="2" bestFit="1" customWidth="1"/>
    <col min="15106" max="15106" width="10.7109375" style="2" bestFit="1" customWidth="1"/>
    <col min="15107" max="15107" width="48" style="2" customWidth="1"/>
    <col min="15108" max="15108" width="11" style="2" customWidth="1"/>
    <col min="15109" max="15112" width="12.28515625" style="2" customWidth="1"/>
    <col min="15113" max="15113" width="18.140625" style="2" customWidth="1"/>
    <col min="15114" max="15360" width="9.140625" style="2"/>
    <col min="15361" max="15361" width="5.42578125" style="2" bestFit="1" customWidth="1"/>
    <col min="15362" max="15362" width="10.7109375" style="2" bestFit="1" customWidth="1"/>
    <col min="15363" max="15363" width="48" style="2" customWidth="1"/>
    <col min="15364" max="15364" width="11" style="2" customWidth="1"/>
    <col min="15365" max="15368" width="12.28515625" style="2" customWidth="1"/>
    <col min="15369" max="15369" width="18.140625" style="2" customWidth="1"/>
    <col min="15370" max="15616" width="9.140625" style="2"/>
    <col min="15617" max="15617" width="5.42578125" style="2" bestFit="1" customWidth="1"/>
    <col min="15618" max="15618" width="10.7109375" style="2" bestFit="1" customWidth="1"/>
    <col min="15619" max="15619" width="48" style="2" customWidth="1"/>
    <col min="15620" max="15620" width="11" style="2" customWidth="1"/>
    <col min="15621" max="15624" width="12.28515625" style="2" customWidth="1"/>
    <col min="15625" max="15625" width="18.140625" style="2" customWidth="1"/>
    <col min="15626" max="15872" width="9.140625" style="2"/>
    <col min="15873" max="15873" width="5.42578125" style="2" bestFit="1" customWidth="1"/>
    <col min="15874" max="15874" width="10.7109375" style="2" bestFit="1" customWidth="1"/>
    <col min="15875" max="15875" width="48" style="2" customWidth="1"/>
    <col min="15876" max="15876" width="11" style="2" customWidth="1"/>
    <col min="15877" max="15880" width="12.28515625" style="2" customWidth="1"/>
    <col min="15881" max="15881" width="18.140625" style="2" customWidth="1"/>
    <col min="15882" max="16128" width="9.140625" style="2"/>
    <col min="16129" max="16129" width="5.42578125" style="2" bestFit="1" customWidth="1"/>
    <col min="16130" max="16130" width="10.7109375" style="2" bestFit="1" customWidth="1"/>
    <col min="16131" max="16131" width="48" style="2" customWidth="1"/>
    <col min="16132" max="16132" width="11" style="2" customWidth="1"/>
    <col min="16133" max="16136" width="12.28515625" style="2" customWidth="1"/>
    <col min="16137" max="16137" width="18.140625" style="2" customWidth="1"/>
    <col min="16138" max="16384" width="9.140625" style="2"/>
  </cols>
  <sheetData>
    <row r="1" spans="1:11" ht="91.5" customHeight="1" thickBot="1" x14ac:dyDescent="0.4">
      <c r="A1" s="86"/>
      <c r="B1" s="86"/>
      <c r="C1" s="135" t="s">
        <v>149</v>
      </c>
      <c r="D1" s="136"/>
      <c r="E1" s="136"/>
      <c r="F1" s="136"/>
      <c r="G1" s="136"/>
      <c r="H1" s="137"/>
    </row>
    <row r="2" spans="1:11" ht="16.5" thickBot="1" x14ac:dyDescent="0.3">
      <c r="A2" s="87" t="s">
        <v>3</v>
      </c>
      <c r="B2" s="88"/>
      <c r="C2" s="88"/>
      <c r="D2" s="88"/>
      <c r="E2" s="88"/>
      <c r="F2" s="88"/>
      <c r="G2" s="88"/>
      <c r="H2" s="89"/>
    </row>
    <row r="3" spans="1:11" ht="3.75" customHeight="1" thickBot="1" x14ac:dyDescent="0.25">
      <c r="A3" s="90"/>
      <c r="B3" s="90"/>
      <c r="C3" s="90"/>
      <c r="D3" s="90"/>
      <c r="E3" s="90"/>
      <c r="F3" s="90"/>
      <c r="G3" s="90"/>
      <c r="H3" s="90"/>
    </row>
    <row r="4" spans="1:11" ht="20.100000000000001" customHeight="1" thickBot="1" x14ac:dyDescent="0.25">
      <c r="A4" s="91" t="s">
        <v>4</v>
      </c>
      <c r="B4" s="92"/>
      <c r="C4" s="92"/>
      <c r="D4" s="92"/>
      <c r="E4" s="92"/>
      <c r="F4" s="92"/>
      <c r="G4" s="92"/>
      <c r="H4" s="93"/>
    </row>
    <row r="5" spans="1:11" ht="3.75" customHeight="1" thickBot="1" x14ac:dyDescent="0.25">
      <c r="A5" s="3"/>
      <c r="B5" s="3"/>
      <c r="C5" s="3"/>
      <c r="D5" s="3"/>
      <c r="E5" s="3"/>
      <c r="F5" s="3"/>
      <c r="G5" s="3"/>
      <c r="H5" s="3"/>
    </row>
    <row r="6" spans="1:11" ht="20.100000000000001" customHeight="1" x14ac:dyDescent="0.2">
      <c r="A6" s="80" t="s">
        <v>72</v>
      </c>
      <c r="B6" s="81"/>
      <c r="C6" s="81"/>
      <c r="D6" s="81"/>
      <c r="E6" s="82"/>
      <c r="F6" s="83" t="s">
        <v>58</v>
      </c>
      <c r="G6" s="84"/>
      <c r="H6" s="85"/>
    </row>
    <row r="7" spans="1:11" ht="52.5" customHeight="1" x14ac:dyDescent="0.2">
      <c r="A7" s="94" t="s">
        <v>122</v>
      </c>
      <c r="B7" s="95"/>
      <c r="C7" s="95"/>
      <c r="D7" s="95"/>
      <c r="E7" s="96"/>
      <c r="F7" s="97" t="s">
        <v>87</v>
      </c>
      <c r="G7" s="98"/>
      <c r="H7" s="99"/>
    </row>
    <row r="8" spans="1:11" ht="35.25" customHeight="1" x14ac:dyDescent="0.2">
      <c r="A8" s="100" t="s">
        <v>111</v>
      </c>
      <c r="B8" s="101"/>
      <c r="C8" s="101"/>
      <c r="D8" s="102"/>
      <c r="E8" s="103" t="s">
        <v>5</v>
      </c>
      <c r="F8" s="104"/>
      <c r="G8" s="104"/>
      <c r="H8" s="105"/>
    </row>
    <row r="9" spans="1:11" ht="20.100000000000001" customHeight="1" thickBot="1" x14ac:dyDescent="0.25">
      <c r="A9" s="106" t="s">
        <v>86</v>
      </c>
      <c r="B9" s="107"/>
      <c r="C9" s="107"/>
      <c r="D9" s="108"/>
      <c r="E9" s="109" t="s">
        <v>6</v>
      </c>
      <c r="F9" s="111" t="s">
        <v>7</v>
      </c>
      <c r="G9" s="4" t="s">
        <v>8</v>
      </c>
      <c r="H9" s="55" t="s">
        <v>9</v>
      </c>
      <c r="I9" s="5"/>
    </row>
    <row r="10" spans="1:11" ht="20.100000000000001" customHeight="1" thickBot="1" x14ac:dyDescent="0.25">
      <c r="A10" s="113" t="s">
        <v>73</v>
      </c>
      <c r="B10" s="114"/>
      <c r="C10" s="114"/>
      <c r="D10" s="115"/>
      <c r="E10" s="110"/>
      <c r="F10" s="112"/>
      <c r="G10" s="69" t="s">
        <v>67</v>
      </c>
      <c r="H10" s="70">
        <v>0.27250000000000002</v>
      </c>
      <c r="K10" s="5"/>
    </row>
    <row r="11" spans="1:11" ht="3.75" customHeight="1" x14ac:dyDescent="0.2">
      <c r="A11" s="120"/>
      <c r="B11" s="120"/>
      <c r="C11" s="120"/>
      <c r="D11" s="120"/>
      <c r="E11" s="120"/>
      <c r="F11" s="120"/>
      <c r="G11" s="120"/>
      <c r="H11" s="120"/>
    </row>
    <row r="12" spans="1:11" ht="38.25" x14ac:dyDescent="0.2">
      <c r="A12" s="42" t="s">
        <v>0</v>
      </c>
      <c r="B12" s="42" t="s">
        <v>10</v>
      </c>
      <c r="C12" s="42" t="s">
        <v>11</v>
      </c>
      <c r="D12" s="42" t="s">
        <v>12</v>
      </c>
      <c r="E12" s="42" t="s">
        <v>13</v>
      </c>
      <c r="F12" s="43" t="s">
        <v>68</v>
      </c>
      <c r="G12" s="43" t="s">
        <v>69</v>
      </c>
      <c r="H12" s="43" t="s">
        <v>14</v>
      </c>
    </row>
    <row r="13" spans="1:11" ht="18" customHeight="1" x14ac:dyDescent="0.2">
      <c r="A13" s="56">
        <v>1</v>
      </c>
      <c r="B13" s="57"/>
      <c r="C13" s="58" t="s">
        <v>15</v>
      </c>
      <c r="D13" s="59"/>
      <c r="E13" s="60"/>
      <c r="F13" s="60"/>
      <c r="G13" s="60"/>
      <c r="H13" s="60"/>
    </row>
    <row r="14" spans="1:11" ht="56.25" x14ac:dyDescent="0.2">
      <c r="A14" s="46" t="s">
        <v>2</v>
      </c>
      <c r="B14" s="47" t="s">
        <v>59</v>
      </c>
      <c r="C14" s="48" t="s">
        <v>82</v>
      </c>
      <c r="D14" s="44" t="s">
        <v>16</v>
      </c>
      <c r="E14" s="45">
        <v>1</v>
      </c>
      <c r="F14" s="64">
        <v>1224.69</v>
      </c>
      <c r="G14" s="62">
        <f>ROUNDUP(F14+(F14*$H$10),2)</f>
        <v>1558.42</v>
      </c>
      <c r="H14" s="62">
        <f t="shared" ref="H14:H49" si="0">E14*G14</f>
        <v>1558.42</v>
      </c>
      <c r="J14" s="12"/>
    </row>
    <row r="15" spans="1:11" ht="16.5" customHeight="1" x14ac:dyDescent="0.2">
      <c r="A15" s="46" t="s">
        <v>91</v>
      </c>
      <c r="B15" s="47" t="s">
        <v>92</v>
      </c>
      <c r="C15" s="48" t="s">
        <v>15</v>
      </c>
      <c r="D15" s="44" t="s">
        <v>16</v>
      </c>
      <c r="E15" s="45">
        <v>1</v>
      </c>
      <c r="F15" s="64">
        <v>1000</v>
      </c>
      <c r="G15" s="62">
        <f>ROUNDUP(F15+(F15*$H$10),2)</f>
        <v>1272.5</v>
      </c>
      <c r="H15" s="62">
        <f t="shared" si="0"/>
        <v>1272.5</v>
      </c>
      <c r="I15" s="71">
        <f>SUM(H14:H15)</f>
        <v>2830.92</v>
      </c>
      <c r="J15" s="12"/>
    </row>
    <row r="16" spans="1:11" ht="18" customHeight="1" x14ac:dyDescent="0.2">
      <c r="A16" s="56">
        <v>2</v>
      </c>
      <c r="B16" s="57"/>
      <c r="C16" s="58" t="s">
        <v>85</v>
      </c>
      <c r="D16" s="59"/>
      <c r="E16" s="60"/>
      <c r="F16" s="65"/>
      <c r="G16" s="63"/>
      <c r="H16" s="63">
        <f t="shared" si="0"/>
        <v>0</v>
      </c>
      <c r="I16" s="12"/>
      <c r="J16" s="12"/>
    </row>
    <row r="17" spans="1:10" ht="22.5" x14ac:dyDescent="0.2">
      <c r="A17" s="46" t="s">
        <v>17</v>
      </c>
      <c r="B17" s="47" t="s">
        <v>93</v>
      </c>
      <c r="C17" s="48" t="s">
        <v>94</v>
      </c>
      <c r="D17" s="44" t="s">
        <v>18</v>
      </c>
      <c r="E17" s="45">
        <v>60</v>
      </c>
      <c r="F17" s="66">
        <v>2.04</v>
      </c>
      <c r="G17" s="62">
        <f t="shared" ref="G17:G49" si="1">ROUNDUP(F17+(F17*$H$10),2)</f>
        <v>2.5999999999999996</v>
      </c>
      <c r="H17" s="62">
        <f t="shared" si="0"/>
        <v>155.99999999999997</v>
      </c>
      <c r="I17" s="12"/>
      <c r="J17" s="12"/>
    </row>
    <row r="18" spans="1:10" ht="45" x14ac:dyDescent="0.2">
      <c r="A18" s="46" t="s">
        <v>19</v>
      </c>
      <c r="B18" s="47" t="s">
        <v>139</v>
      </c>
      <c r="C18" s="48" t="s">
        <v>140</v>
      </c>
      <c r="D18" s="44" t="s">
        <v>136</v>
      </c>
      <c r="E18" s="45">
        <v>60</v>
      </c>
      <c r="F18" s="66">
        <v>0.56000000000000005</v>
      </c>
      <c r="G18" s="62">
        <f t="shared" ref="G18" si="2">ROUNDUP(F18+(F18*$H$10),2)</f>
        <v>0.72</v>
      </c>
      <c r="H18" s="62">
        <f t="shared" ref="H18" si="3">E18*G18</f>
        <v>43.199999999999996</v>
      </c>
      <c r="I18" s="12"/>
      <c r="J18" s="12"/>
    </row>
    <row r="19" spans="1:10" ht="56.25" x14ac:dyDescent="0.2">
      <c r="A19" s="46" t="s">
        <v>21</v>
      </c>
      <c r="B19" s="46">
        <v>90092</v>
      </c>
      <c r="C19" s="48" t="s">
        <v>95</v>
      </c>
      <c r="D19" s="44" t="s">
        <v>20</v>
      </c>
      <c r="E19" s="45">
        <v>300</v>
      </c>
      <c r="F19" s="67">
        <v>5.65</v>
      </c>
      <c r="G19" s="62">
        <f t="shared" ref="G19" si="4">ROUNDUP(F19+(F19*$H$10),2)</f>
        <v>7.1899999999999995</v>
      </c>
      <c r="H19" s="62">
        <f t="shared" ref="H19:H21" si="5">E19*G19</f>
        <v>2157</v>
      </c>
      <c r="I19" s="41"/>
      <c r="J19" s="12"/>
    </row>
    <row r="20" spans="1:10" ht="33.75" x14ac:dyDescent="0.2">
      <c r="A20" s="46" t="s">
        <v>23</v>
      </c>
      <c r="B20" s="46">
        <v>97096</v>
      </c>
      <c r="C20" s="48" t="s">
        <v>126</v>
      </c>
      <c r="D20" s="46" t="s">
        <v>20</v>
      </c>
      <c r="E20" s="45">
        <v>8</v>
      </c>
      <c r="F20" s="67">
        <v>623.23</v>
      </c>
      <c r="G20" s="62">
        <f t="shared" ref="G20:G45" si="6">ROUNDUP(F20+(F20*$H$10),2)</f>
        <v>793.06999999999994</v>
      </c>
      <c r="H20" s="62">
        <f t="shared" si="5"/>
        <v>6344.5599999999995</v>
      </c>
      <c r="I20" s="12"/>
      <c r="J20" s="12"/>
    </row>
    <row r="21" spans="1:10" ht="22.5" x14ac:dyDescent="0.2">
      <c r="A21" s="46" t="s">
        <v>25</v>
      </c>
      <c r="B21" s="46">
        <v>97093</v>
      </c>
      <c r="C21" s="48" t="s">
        <v>127</v>
      </c>
      <c r="D21" s="44" t="s">
        <v>125</v>
      </c>
      <c r="E21" s="45">
        <v>300</v>
      </c>
      <c r="F21" s="67">
        <v>17.59</v>
      </c>
      <c r="G21" s="62">
        <f t="shared" si="6"/>
        <v>22.39</v>
      </c>
      <c r="H21" s="62">
        <f t="shared" si="5"/>
        <v>6717</v>
      </c>
      <c r="I21" s="12"/>
      <c r="J21" s="12"/>
    </row>
    <row r="22" spans="1:10" x14ac:dyDescent="0.2">
      <c r="A22" s="46"/>
      <c r="B22" s="48"/>
      <c r="C22" s="48"/>
      <c r="D22" s="46"/>
      <c r="E22" s="45"/>
      <c r="F22" s="67"/>
      <c r="G22" s="62">
        <f t="shared" si="6"/>
        <v>0</v>
      </c>
      <c r="H22" s="62">
        <f t="shared" ref="H22:H45" si="7">E22*G22</f>
        <v>0</v>
      </c>
      <c r="I22" s="71">
        <f>SUM(H17:H22)</f>
        <v>15417.759999999998</v>
      </c>
      <c r="J22" s="12"/>
    </row>
    <row r="23" spans="1:10" ht="18" customHeight="1" x14ac:dyDescent="0.2">
      <c r="A23" s="56">
        <v>3</v>
      </c>
      <c r="B23" s="57"/>
      <c r="C23" s="58" t="s">
        <v>128</v>
      </c>
      <c r="D23" s="59"/>
      <c r="E23" s="60"/>
      <c r="F23" s="65"/>
      <c r="G23" s="65"/>
      <c r="H23" s="65"/>
      <c r="I23" s="12"/>
      <c r="J23" s="12"/>
    </row>
    <row r="24" spans="1:10" ht="33.75" x14ac:dyDescent="0.2">
      <c r="A24" s="78" t="s">
        <v>32</v>
      </c>
      <c r="B24" s="74" t="s">
        <v>99</v>
      </c>
      <c r="C24" s="73" t="s">
        <v>115</v>
      </c>
      <c r="D24" s="72" t="s">
        <v>96</v>
      </c>
      <c r="E24" s="49">
        <v>15</v>
      </c>
      <c r="F24" s="75">
        <v>185.45</v>
      </c>
      <c r="G24" s="62">
        <f t="shared" si="6"/>
        <v>235.98999999999998</v>
      </c>
      <c r="H24" s="62">
        <f>E24*G24</f>
        <v>3539.85</v>
      </c>
      <c r="I24" s="12"/>
      <c r="J24" s="12"/>
    </row>
    <row r="25" spans="1:10" ht="22.5" x14ac:dyDescent="0.2">
      <c r="A25" s="78" t="s">
        <v>97</v>
      </c>
      <c r="B25" s="74" t="s">
        <v>90</v>
      </c>
      <c r="C25" s="73" t="s">
        <v>89</v>
      </c>
      <c r="D25" s="72" t="s">
        <v>112</v>
      </c>
      <c r="E25" s="49">
        <v>16</v>
      </c>
      <c r="F25" s="77" t="s">
        <v>113</v>
      </c>
      <c r="G25" s="77" t="s">
        <v>113</v>
      </c>
      <c r="H25" s="77" t="s">
        <v>114</v>
      </c>
      <c r="I25" s="12"/>
      <c r="J25" s="12"/>
    </row>
    <row r="26" spans="1:10" ht="45" x14ac:dyDescent="0.2">
      <c r="A26" s="78" t="s">
        <v>98</v>
      </c>
      <c r="B26" s="74" t="s">
        <v>129</v>
      </c>
      <c r="C26" s="73" t="s">
        <v>146</v>
      </c>
      <c r="D26" s="72" t="s">
        <v>33</v>
      </c>
      <c r="E26" s="49">
        <v>4</v>
      </c>
      <c r="F26" s="75">
        <v>201.21</v>
      </c>
      <c r="G26" s="62">
        <f t="shared" si="6"/>
        <v>256.03999999999996</v>
      </c>
      <c r="H26" s="62">
        <f t="shared" si="7"/>
        <v>1024.1599999999999</v>
      </c>
      <c r="I26" s="12"/>
      <c r="J26" s="12"/>
    </row>
    <row r="27" spans="1:10" ht="22.5" x14ac:dyDescent="0.2">
      <c r="A27" s="78" t="s">
        <v>117</v>
      </c>
      <c r="B27" s="74" t="s">
        <v>132</v>
      </c>
      <c r="C27" s="73" t="s">
        <v>142</v>
      </c>
      <c r="D27" s="72" t="s">
        <v>16</v>
      </c>
      <c r="E27" s="49">
        <v>2</v>
      </c>
      <c r="F27" s="75">
        <v>750</v>
      </c>
      <c r="G27" s="62">
        <f t="shared" ref="G27" si="8">ROUNDUP(F27+(F27*$H$10),2)</f>
        <v>954.38</v>
      </c>
      <c r="H27" s="62">
        <f t="shared" ref="H27" si="9">E27*G27</f>
        <v>1908.76</v>
      </c>
      <c r="I27" s="12"/>
      <c r="J27" s="12"/>
    </row>
    <row r="28" spans="1:10" ht="24.75" customHeight="1" x14ac:dyDescent="0.2">
      <c r="A28" s="78" t="s">
        <v>118</v>
      </c>
      <c r="B28" s="74" t="s">
        <v>133</v>
      </c>
      <c r="C28" s="73" t="s">
        <v>141</v>
      </c>
      <c r="D28" s="72" t="s">
        <v>134</v>
      </c>
      <c r="E28" s="49">
        <v>50</v>
      </c>
      <c r="F28" s="75">
        <v>23.42</v>
      </c>
      <c r="G28" s="62">
        <f t="shared" ref="G28:G31" si="10">ROUNDUP(F28+(F28*$H$10),2)</f>
        <v>29.810000000000002</v>
      </c>
      <c r="H28" s="62">
        <f t="shared" ref="H28:H31" si="11">E28*G28</f>
        <v>1490.5</v>
      </c>
      <c r="I28" s="12"/>
      <c r="J28" s="12"/>
    </row>
    <row r="29" spans="1:10" ht="33.75" x14ac:dyDescent="0.2">
      <c r="A29" s="78" t="s">
        <v>119</v>
      </c>
      <c r="B29" s="74" t="s">
        <v>135</v>
      </c>
      <c r="C29" s="73" t="s">
        <v>137</v>
      </c>
      <c r="D29" s="72" t="s">
        <v>136</v>
      </c>
      <c r="E29" s="49">
        <v>45</v>
      </c>
      <c r="F29" s="75">
        <v>25.16</v>
      </c>
      <c r="G29" s="62">
        <f t="shared" si="10"/>
        <v>32.019999999999996</v>
      </c>
      <c r="H29" s="62">
        <f t="shared" si="11"/>
        <v>1440.8999999999999</v>
      </c>
      <c r="I29" s="12"/>
      <c r="J29" s="12"/>
    </row>
    <row r="30" spans="1:10" ht="63.75" customHeight="1" x14ac:dyDescent="0.2">
      <c r="A30" s="78" t="s">
        <v>120</v>
      </c>
      <c r="B30" s="74" t="s">
        <v>138</v>
      </c>
      <c r="C30" s="73" t="s">
        <v>143</v>
      </c>
      <c r="D30" s="72" t="s">
        <v>136</v>
      </c>
      <c r="E30" s="49">
        <v>25</v>
      </c>
      <c r="F30" s="75">
        <v>159.88</v>
      </c>
      <c r="G30" s="62">
        <f t="shared" si="10"/>
        <v>203.45</v>
      </c>
      <c r="H30" s="62">
        <f t="shared" si="11"/>
        <v>5086.25</v>
      </c>
      <c r="I30" s="12"/>
      <c r="J30" s="12"/>
    </row>
    <row r="31" spans="1:10" ht="33.75" x14ac:dyDescent="0.2">
      <c r="A31" s="78" t="s">
        <v>121</v>
      </c>
      <c r="B31" s="74" t="s">
        <v>144</v>
      </c>
      <c r="C31" s="73" t="s">
        <v>145</v>
      </c>
      <c r="D31" s="72" t="s">
        <v>20</v>
      </c>
      <c r="E31" s="49">
        <v>1.5</v>
      </c>
      <c r="F31" s="75">
        <v>467.13</v>
      </c>
      <c r="G31" s="62">
        <f t="shared" si="10"/>
        <v>594.42999999999995</v>
      </c>
      <c r="H31" s="62">
        <f t="shared" si="11"/>
        <v>891.64499999999998</v>
      </c>
      <c r="J31" s="12"/>
    </row>
    <row r="32" spans="1:10" x14ac:dyDescent="0.2">
      <c r="A32" s="46"/>
      <c r="B32" s="46"/>
      <c r="C32" s="48"/>
      <c r="D32" s="44"/>
      <c r="E32" s="45"/>
      <c r="F32" s="76"/>
      <c r="G32" s="62">
        <f t="shared" si="6"/>
        <v>0</v>
      </c>
      <c r="H32" s="62">
        <f t="shared" si="7"/>
        <v>0</v>
      </c>
      <c r="I32" s="71">
        <f>SUM(H24:H31)</f>
        <v>15382.065000000001</v>
      </c>
      <c r="J32" s="12"/>
    </row>
    <row r="33" spans="1:10" ht="18" customHeight="1" x14ac:dyDescent="0.2">
      <c r="A33" s="56">
        <v>4</v>
      </c>
      <c r="B33" s="57"/>
      <c r="C33" s="58" t="s">
        <v>84</v>
      </c>
      <c r="D33" s="59"/>
      <c r="E33" s="60"/>
      <c r="F33" s="65"/>
      <c r="G33" s="65"/>
      <c r="H33" s="65"/>
      <c r="I33" s="12"/>
      <c r="J33" s="12"/>
    </row>
    <row r="34" spans="1:10" ht="56.25" x14ac:dyDescent="0.2">
      <c r="A34" s="46" t="s">
        <v>34</v>
      </c>
      <c r="B34" s="46" t="s">
        <v>74</v>
      </c>
      <c r="C34" s="48" t="s">
        <v>61</v>
      </c>
      <c r="D34" s="44" t="s">
        <v>20</v>
      </c>
      <c r="E34" s="45">
        <v>15</v>
      </c>
      <c r="F34" s="67">
        <v>18.75</v>
      </c>
      <c r="G34" s="62">
        <f t="shared" si="6"/>
        <v>23.860000000000003</v>
      </c>
      <c r="H34" s="62">
        <f t="shared" si="7"/>
        <v>357.90000000000003</v>
      </c>
      <c r="I34" s="12"/>
      <c r="J34" s="12"/>
    </row>
    <row r="35" spans="1:10" ht="22.5" x14ac:dyDescent="0.2">
      <c r="A35" s="46" t="s">
        <v>101</v>
      </c>
      <c r="B35" s="46" t="s">
        <v>22</v>
      </c>
      <c r="C35" s="48" t="s">
        <v>62</v>
      </c>
      <c r="D35" s="46" t="s">
        <v>18</v>
      </c>
      <c r="E35" s="45">
        <v>68</v>
      </c>
      <c r="F35" s="77" t="s">
        <v>113</v>
      </c>
      <c r="G35" s="77" t="s">
        <v>113</v>
      </c>
      <c r="H35" s="77" t="s">
        <v>114</v>
      </c>
      <c r="I35" s="12"/>
      <c r="J35" s="12"/>
    </row>
    <row r="36" spans="1:10" ht="22.5" x14ac:dyDescent="0.2">
      <c r="A36" s="46" t="s">
        <v>102</v>
      </c>
      <c r="B36" s="46" t="s">
        <v>24</v>
      </c>
      <c r="C36" s="48" t="s">
        <v>63</v>
      </c>
      <c r="D36" s="44" t="s">
        <v>18</v>
      </c>
      <c r="E36" s="45">
        <v>68</v>
      </c>
      <c r="F36" s="77" t="s">
        <v>113</v>
      </c>
      <c r="G36" s="77" t="s">
        <v>113</v>
      </c>
      <c r="H36" s="77" t="s">
        <v>114</v>
      </c>
      <c r="I36" s="12"/>
      <c r="J36" s="12"/>
    </row>
    <row r="37" spans="1:10" ht="56.25" x14ac:dyDescent="0.2">
      <c r="A37" s="46" t="s">
        <v>103</v>
      </c>
      <c r="B37" s="46" t="s">
        <v>26</v>
      </c>
      <c r="C37" s="48" t="s">
        <v>64</v>
      </c>
      <c r="D37" s="46" t="s">
        <v>20</v>
      </c>
      <c r="E37" s="45">
        <v>3</v>
      </c>
      <c r="F37" s="77" t="s">
        <v>113</v>
      </c>
      <c r="G37" s="77" t="s">
        <v>113</v>
      </c>
      <c r="H37" s="77" t="s">
        <v>114</v>
      </c>
      <c r="I37" s="12"/>
      <c r="J37" s="12"/>
    </row>
    <row r="38" spans="1:10" ht="22.5" x14ac:dyDescent="0.2">
      <c r="A38" s="46" t="s">
        <v>104</v>
      </c>
      <c r="B38" s="48" t="s">
        <v>27</v>
      </c>
      <c r="C38" s="48" t="s">
        <v>60</v>
      </c>
      <c r="D38" s="46" t="s">
        <v>28</v>
      </c>
      <c r="E38" s="45">
        <v>150</v>
      </c>
      <c r="F38" s="67">
        <v>1.78</v>
      </c>
      <c r="G38" s="62">
        <f t="shared" si="6"/>
        <v>2.2699999999999996</v>
      </c>
      <c r="H38" s="62">
        <f t="shared" si="7"/>
        <v>340.49999999999994</v>
      </c>
      <c r="I38" s="12"/>
      <c r="J38" s="12"/>
    </row>
    <row r="39" spans="1:10" ht="22.5" x14ac:dyDescent="0.2">
      <c r="A39" s="46" t="s">
        <v>105</v>
      </c>
      <c r="B39" s="48" t="s">
        <v>75</v>
      </c>
      <c r="C39" s="48" t="s">
        <v>76</v>
      </c>
      <c r="D39" s="46" t="s">
        <v>28</v>
      </c>
      <c r="E39" s="45">
        <v>300</v>
      </c>
      <c r="F39" s="77" t="s">
        <v>113</v>
      </c>
      <c r="G39" s="77" t="s">
        <v>113</v>
      </c>
      <c r="H39" s="77" t="s">
        <v>114</v>
      </c>
      <c r="I39" s="12"/>
      <c r="J39" s="12"/>
    </row>
    <row r="40" spans="1:10" ht="22.5" x14ac:dyDescent="0.2">
      <c r="A40" s="46" t="s">
        <v>106</v>
      </c>
      <c r="B40" s="48" t="s">
        <v>29</v>
      </c>
      <c r="C40" s="48" t="s">
        <v>65</v>
      </c>
      <c r="D40" s="46" t="s">
        <v>30</v>
      </c>
      <c r="E40" s="45">
        <v>150</v>
      </c>
      <c r="F40" s="77" t="s">
        <v>113</v>
      </c>
      <c r="G40" s="77" t="s">
        <v>113</v>
      </c>
      <c r="H40" s="77" t="s">
        <v>114</v>
      </c>
      <c r="I40" s="12"/>
      <c r="J40" s="12"/>
    </row>
    <row r="41" spans="1:10" ht="22.5" x14ac:dyDescent="0.2">
      <c r="A41" s="46" t="s">
        <v>107</v>
      </c>
      <c r="B41" s="48" t="s">
        <v>31</v>
      </c>
      <c r="C41" s="48" t="s">
        <v>66</v>
      </c>
      <c r="D41" s="46" t="s">
        <v>28</v>
      </c>
      <c r="E41" s="45">
        <v>150</v>
      </c>
      <c r="F41" s="67">
        <v>1.67</v>
      </c>
      <c r="G41" s="62">
        <f t="shared" si="6"/>
        <v>2.13</v>
      </c>
      <c r="H41" s="62">
        <f t="shared" si="7"/>
        <v>319.5</v>
      </c>
      <c r="I41" s="12"/>
      <c r="J41" s="12"/>
    </row>
    <row r="42" spans="1:10" ht="64.5" customHeight="1" x14ac:dyDescent="0.2">
      <c r="A42" s="46" t="s">
        <v>108</v>
      </c>
      <c r="B42" s="46" t="s">
        <v>78</v>
      </c>
      <c r="C42" s="48" t="s">
        <v>79</v>
      </c>
      <c r="D42" s="44" t="s">
        <v>33</v>
      </c>
      <c r="E42" s="45">
        <v>7</v>
      </c>
      <c r="F42" s="76">
        <v>28.8</v>
      </c>
      <c r="G42" s="62">
        <f t="shared" si="6"/>
        <v>36.65</v>
      </c>
      <c r="H42" s="62">
        <f t="shared" si="7"/>
        <v>256.55</v>
      </c>
      <c r="I42" s="12"/>
      <c r="J42" s="12"/>
    </row>
    <row r="43" spans="1:10" ht="67.5" x14ac:dyDescent="0.2">
      <c r="A43" s="46" t="s">
        <v>109</v>
      </c>
      <c r="B43" s="46" t="s">
        <v>88</v>
      </c>
      <c r="C43" s="48" t="s">
        <v>80</v>
      </c>
      <c r="D43" s="44" t="s">
        <v>33</v>
      </c>
      <c r="E43" s="45">
        <v>7</v>
      </c>
      <c r="F43" s="67">
        <v>48.63</v>
      </c>
      <c r="G43" s="62">
        <f t="shared" si="6"/>
        <v>61.89</v>
      </c>
      <c r="H43" s="62">
        <f t="shared" si="7"/>
        <v>433.23</v>
      </c>
      <c r="I43" s="12"/>
      <c r="J43" s="12"/>
    </row>
    <row r="44" spans="1:10" x14ac:dyDescent="0.2">
      <c r="A44" s="46" t="s">
        <v>110</v>
      </c>
      <c r="B44" s="46" t="s">
        <v>100</v>
      </c>
      <c r="C44" s="48" t="s">
        <v>116</v>
      </c>
      <c r="D44" s="44" t="s">
        <v>18</v>
      </c>
      <c r="E44" s="45">
        <v>15</v>
      </c>
      <c r="F44" s="67">
        <v>51.5</v>
      </c>
      <c r="G44" s="62">
        <f t="shared" si="6"/>
        <v>65.540000000000006</v>
      </c>
      <c r="H44" s="62">
        <f t="shared" si="7"/>
        <v>983.10000000000014</v>
      </c>
      <c r="J44" s="12"/>
    </row>
    <row r="45" spans="1:10" ht="70.5" customHeight="1" x14ac:dyDescent="0.2">
      <c r="A45" s="46" t="s">
        <v>123</v>
      </c>
      <c r="B45" s="46" t="s">
        <v>130</v>
      </c>
      <c r="C45" s="48" t="s">
        <v>131</v>
      </c>
      <c r="D45" s="44" t="s">
        <v>33</v>
      </c>
      <c r="E45" s="45">
        <v>10</v>
      </c>
      <c r="F45" s="67">
        <v>373.82</v>
      </c>
      <c r="G45" s="62">
        <f t="shared" si="6"/>
        <v>475.69</v>
      </c>
      <c r="H45" s="62">
        <f t="shared" si="7"/>
        <v>4756.8999999999996</v>
      </c>
      <c r="I45" s="71"/>
      <c r="J45" s="12"/>
    </row>
    <row r="46" spans="1:10" x14ac:dyDescent="0.2">
      <c r="A46" s="46" t="s">
        <v>124</v>
      </c>
      <c r="B46" s="46"/>
      <c r="C46" s="48"/>
      <c r="D46" s="44"/>
      <c r="E46" s="45"/>
      <c r="F46" s="67"/>
      <c r="G46" s="62"/>
      <c r="H46" s="62"/>
      <c r="I46" s="71">
        <f>SUM(H34:H45)</f>
        <v>7447.68</v>
      </c>
      <c r="J46" s="12"/>
    </row>
    <row r="47" spans="1:10" x14ac:dyDescent="0.2">
      <c r="A47" s="46"/>
      <c r="B47" s="46"/>
      <c r="C47" s="48"/>
      <c r="D47" s="44"/>
      <c r="E47" s="45"/>
      <c r="F47" s="67"/>
      <c r="G47" s="62"/>
      <c r="H47" s="62"/>
      <c r="I47" s="71"/>
      <c r="J47" s="12"/>
    </row>
    <row r="48" spans="1:10" ht="18" customHeight="1" x14ac:dyDescent="0.2">
      <c r="A48" s="56">
        <v>5</v>
      </c>
      <c r="B48" s="57"/>
      <c r="C48" s="58" t="s">
        <v>35</v>
      </c>
      <c r="D48" s="59"/>
      <c r="E48" s="60"/>
      <c r="F48" s="65"/>
      <c r="G48" s="63"/>
      <c r="H48" s="63">
        <f t="shared" si="0"/>
        <v>0</v>
      </c>
      <c r="I48" s="12"/>
      <c r="J48" s="12"/>
    </row>
    <row r="49" spans="1:10" ht="18" customHeight="1" x14ac:dyDescent="0.2">
      <c r="A49" s="46" t="s">
        <v>36</v>
      </c>
      <c r="B49" s="46" t="s">
        <v>37</v>
      </c>
      <c r="C49" s="48" t="s">
        <v>81</v>
      </c>
      <c r="D49" s="44" t="s">
        <v>18</v>
      </c>
      <c r="E49" s="45">
        <v>60</v>
      </c>
      <c r="F49" s="67">
        <v>5.17</v>
      </c>
      <c r="G49" s="62">
        <f t="shared" si="1"/>
        <v>6.58</v>
      </c>
      <c r="H49" s="62">
        <f t="shared" si="0"/>
        <v>394.8</v>
      </c>
      <c r="I49" s="71">
        <f>SUM(H49)</f>
        <v>394.8</v>
      </c>
      <c r="J49" s="12"/>
    </row>
    <row r="50" spans="1:10" ht="18" customHeight="1" x14ac:dyDescent="0.2">
      <c r="A50" s="52"/>
      <c r="B50" s="52"/>
      <c r="C50" s="53"/>
      <c r="D50" s="50"/>
      <c r="E50" s="51"/>
      <c r="F50" s="54"/>
      <c r="G50" s="54">
        <f>F50*$H$10</f>
        <v>0</v>
      </c>
      <c r="H50" s="54">
        <f>E50*G50</f>
        <v>0</v>
      </c>
    </row>
    <row r="51" spans="1:10" ht="18" customHeight="1" thickBot="1" x14ac:dyDescent="0.25">
      <c r="A51" s="121" t="s">
        <v>38</v>
      </c>
      <c r="B51" s="122"/>
      <c r="C51" s="122"/>
      <c r="D51" s="122"/>
      <c r="E51" s="122"/>
      <c r="F51" s="122"/>
      <c r="G51" s="123"/>
      <c r="H51" s="68">
        <f>SUM(H13:H50)</f>
        <v>41473.225000000006</v>
      </c>
    </row>
    <row r="52" spans="1:10" ht="18" customHeight="1" x14ac:dyDescent="0.2"/>
    <row r="53" spans="1:10" ht="18" customHeight="1" x14ac:dyDescent="0.2"/>
    <row r="54" spans="1:10" ht="0.75" customHeight="1" x14ac:dyDescent="0.2">
      <c r="A54" s="6"/>
      <c r="B54" s="6"/>
      <c r="C54" s="6"/>
      <c r="D54" s="6"/>
      <c r="E54" s="6"/>
      <c r="F54" s="6"/>
      <c r="G54" s="6"/>
      <c r="H54" s="7"/>
    </row>
    <row r="55" spans="1:10" ht="11.25" hidden="1" customHeight="1" x14ac:dyDescent="0.2">
      <c r="A55" s="8"/>
      <c r="B55" s="8"/>
      <c r="C55" s="8"/>
      <c r="D55" s="8"/>
      <c r="E55" s="8"/>
      <c r="F55" s="8"/>
      <c r="G55" s="8"/>
      <c r="H55" s="8"/>
    </row>
    <row r="56" spans="1:10" ht="11.25" hidden="1" customHeight="1" x14ac:dyDescent="0.2">
      <c r="A56" s="8"/>
      <c r="B56" s="116"/>
      <c r="C56" s="116"/>
      <c r="D56" s="8"/>
      <c r="E56" s="116" t="s">
        <v>39</v>
      </c>
      <c r="F56" s="116"/>
      <c r="G56" s="9"/>
      <c r="H56" s="8"/>
    </row>
    <row r="57" spans="1:10" x14ac:dyDescent="0.2">
      <c r="A57" s="10"/>
      <c r="B57" s="118" t="s">
        <v>70</v>
      </c>
      <c r="C57" s="118"/>
      <c r="D57" s="10"/>
      <c r="E57" s="119"/>
      <c r="F57" s="119"/>
      <c r="G57" s="11"/>
      <c r="H57" s="10"/>
    </row>
    <row r="58" spans="1:10" hidden="1" x14ac:dyDescent="0.2"/>
    <row r="59" spans="1:10" ht="15" x14ac:dyDescent="0.25">
      <c r="A59"/>
      <c r="B59"/>
      <c r="C59"/>
      <c r="D59"/>
      <c r="E59"/>
      <c r="F59"/>
      <c r="G59"/>
      <c r="H59">
        <v>0</v>
      </c>
    </row>
    <row r="60" spans="1:10" ht="15" x14ac:dyDescent="0.25">
      <c r="A60"/>
      <c r="B60"/>
      <c r="C60"/>
      <c r="D60"/>
      <c r="E60"/>
      <c r="F60"/>
      <c r="G60"/>
      <c r="H60" t="s">
        <v>83</v>
      </c>
    </row>
    <row r="61" spans="1:10" ht="1.5" customHeight="1" x14ac:dyDescent="0.2">
      <c r="A61" s="8"/>
      <c r="B61" s="116"/>
      <c r="C61" s="116"/>
      <c r="D61" s="8"/>
      <c r="E61" s="117"/>
      <c r="F61" s="117"/>
      <c r="G61" s="9"/>
      <c r="H61" s="8"/>
    </row>
    <row r="62" spans="1:10" x14ac:dyDescent="0.2">
      <c r="A62" s="10"/>
      <c r="B62" s="118" t="s">
        <v>77</v>
      </c>
      <c r="C62" s="118"/>
      <c r="D62" s="10"/>
      <c r="E62" s="119"/>
      <c r="F62" s="119"/>
      <c r="G62" s="11"/>
      <c r="H62" s="10"/>
    </row>
    <row r="63" spans="1:10" ht="12" customHeight="1" x14ac:dyDescent="0.2"/>
    <row r="64" spans="1:10" ht="11.25" customHeight="1" x14ac:dyDescent="0.2"/>
    <row r="65" ht="12" customHeight="1" x14ac:dyDescent="0.2"/>
    <row r="66" ht="14.1" customHeight="1" x14ac:dyDescent="0.2"/>
    <row r="67" ht="4.5" customHeight="1" x14ac:dyDescent="0.2"/>
  </sheetData>
  <mergeCells count="25">
    <mergeCell ref="B61:C61"/>
    <mergeCell ref="E61:F61"/>
    <mergeCell ref="B62:C62"/>
    <mergeCell ref="E62:F62"/>
    <mergeCell ref="A11:H11"/>
    <mergeCell ref="A51:G51"/>
    <mergeCell ref="B56:C56"/>
    <mergeCell ref="E56:F56"/>
    <mergeCell ref="B57:C57"/>
    <mergeCell ref="E57:F57"/>
    <mergeCell ref="A7:E7"/>
    <mergeCell ref="F7:H7"/>
    <mergeCell ref="A8:D8"/>
    <mergeCell ref="E8:H8"/>
    <mergeCell ref="A9:D9"/>
    <mergeCell ref="E9:E10"/>
    <mergeCell ref="F9:F10"/>
    <mergeCell ref="A10:D10"/>
    <mergeCell ref="A6:E6"/>
    <mergeCell ref="F6:H6"/>
    <mergeCell ref="A1:B1"/>
    <mergeCell ref="C1:H1"/>
    <mergeCell ref="A2:H2"/>
    <mergeCell ref="A3:H3"/>
    <mergeCell ref="A4:H4"/>
  </mergeCells>
  <pageMargins left="0.78740157480314965" right="0.19685039370078741" top="0.39370078740157483" bottom="0.39370078740157483" header="0" footer="0"/>
  <pageSetup paperSize="9" scale="64" fitToHeight="0" orientation="portrait" horizontalDpi="4294967295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zoomScale="75" workbookViewId="0">
      <selection activeCell="L21" sqref="L21"/>
    </sheetView>
  </sheetViews>
  <sheetFormatPr defaultRowHeight="12.75" x14ac:dyDescent="0.2"/>
  <cols>
    <col min="1" max="1" width="43" style="1" customWidth="1"/>
    <col min="2" max="2" width="20.7109375" style="13" customWidth="1"/>
    <col min="3" max="7" width="15.7109375" style="1" customWidth="1"/>
    <col min="8" max="8" width="17.7109375" style="1" customWidth="1"/>
    <col min="9" max="256" width="9.140625" style="1"/>
    <col min="257" max="257" width="43" style="1" customWidth="1"/>
    <col min="258" max="258" width="20.7109375" style="1" customWidth="1"/>
    <col min="259" max="263" width="15.7109375" style="1" customWidth="1"/>
    <col min="264" max="264" width="17.7109375" style="1" customWidth="1"/>
    <col min="265" max="512" width="9.140625" style="1"/>
    <col min="513" max="513" width="43" style="1" customWidth="1"/>
    <col min="514" max="514" width="20.7109375" style="1" customWidth="1"/>
    <col min="515" max="519" width="15.7109375" style="1" customWidth="1"/>
    <col min="520" max="520" width="17.7109375" style="1" customWidth="1"/>
    <col min="521" max="768" width="9.140625" style="1"/>
    <col min="769" max="769" width="43" style="1" customWidth="1"/>
    <col min="770" max="770" width="20.7109375" style="1" customWidth="1"/>
    <col min="771" max="775" width="15.7109375" style="1" customWidth="1"/>
    <col min="776" max="776" width="17.7109375" style="1" customWidth="1"/>
    <col min="777" max="1024" width="9.140625" style="1"/>
    <col min="1025" max="1025" width="43" style="1" customWidth="1"/>
    <col min="1026" max="1026" width="20.7109375" style="1" customWidth="1"/>
    <col min="1027" max="1031" width="15.7109375" style="1" customWidth="1"/>
    <col min="1032" max="1032" width="17.7109375" style="1" customWidth="1"/>
    <col min="1033" max="1280" width="9.140625" style="1"/>
    <col min="1281" max="1281" width="43" style="1" customWidth="1"/>
    <col min="1282" max="1282" width="20.7109375" style="1" customWidth="1"/>
    <col min="1283" max="1287" width="15.7109375" style="1" customWidth="1"/>
    <col min="1288" max="1288" width="17.7109375" style="1" customWidth="1"/>
    <col min="1289" max="1536" width="9.140625" style="1"/>
    <col min="1537" max="1537" width="43" style="1" customWidth="1"/>
    <col min="1538" max="1538" width="20.7109375" style="1" customWidth="1"/>
    <col min="1539" max="1543" width="15.7109375" style="1" customWidth="1"/>
    <col min="1544" max="1544" width="17.7109375" style="1" customWidth="1"/>
    <col min="1545" max="1792" width="9.140625" style="1"/>
    <col min="1793" max="1793" width="43" style="1" customWidth="1"/>
    <col min="1794" max="1794" width="20.7109375" style="1" customWidth="1"/>
    <col min="1795" max="1799" width="15.7109375" style="1" customWidth="1"/>
    <col min="1800" max="1800" width="17.7109375" style="1" customWidth="1"/>
    <col min="1801" max="2048" width="9.140625" style="1"/>
    <col min="2049" max="2049" width="43" style="1" customWidth="1"/>
    <col min="2050" max="2050" width="20.7109375" style="1" customWidth="1"/>
    <col min="2051" max="2055" width="15.7109375" style="1" customWidth="1"/>
    <col min="2056" max="2056" width="17.7109375" style="1" customWidth="1"/>
    <col min="2057" max="2304" width="9.140625" style="1"/>
    <col min="2305" max="2305" width="43" style="1" customWidth="1"/>
    <col min="2306" max="2306" width="20.7109375" style="1" customWidth="1"/>
    <col min="2307" max="2311" width="15.7109375" style="1" customWidth="1"/>
    <col min="2312" max="2312" width="17.7109375" style="1" customWidth="1"/>
    <col min="2313" max="2560" width="9.140625" style="1"/>
    <col min="2561" max="2561" width="43" style="1" customWidth="1"/>
    <col min="2562" max="2562" width="20.7109375" style="1" customWidth="1"/>
    <col min="2563" max="2567" width="15.7109375" style="1" customWidth="1"/>
    <col min="2568" max="2568" width="17.7109375" style="1" customWidth="1"/>
    <col min="2569" max="2816" width="9.140625" style="1"/>
    <col min="2817" max="2817" width="43" style="1" customWidth="1"/>
    <col min="2818" max="2818" width="20.7109375" style="1" customWidth="1"/>
    <col min="2819" max="2823" width="15.7109375" style="1" customWidth="1"/>
    <col min="2824" max="2824" width="17.7109375" style="1" customWidth="1"/>
    <col min="2825" max="3072" width="9.140625" style="1"/>
    <col min="3073" max="3073" width="43" style="1" customWidth="1"/>
    <col min="3074" max="3074" width="20.7109375" style="1" customWidth="1"/>
    <col min="3075" max="3079" width="15.7109375" style="1" customWidth="1"/>
    <col min="3080" max="3080" width="17.7109375" style="1" customWidth="1"/>
    <col min="3081" max="3328" width="9.140625" style="1"/>
    <col min="3329" max="3329" width="43" style="1" customWidth="1"/>
    <col min="3330" max="3330" width="20.7109375" style="1" customWidth="1"/>
    <col min="3331" max="3335" width="15.7109375" style="1" customWidth="1"/>
    <col min="3336" max="3336" width="17.7109375" style="1" customWidth="1"/>
    <col min="3337" max="3584" width="9.140625" style="1"/>
    <col min="3585" max="3585" width="43" style="1" customWidth="1"/>
    <col min="3586" max="3586" width="20.7109375" style="1" customWidth="1"/>
    <col min="3587" max="3591" width="15.7109375" style="1" customWidth="1"/>
    <col min="3592" max="3592" width="17.7109375" style="1" customWidth="1"/>
    <col min="3593" max="3840" width="9.140625" style="1"/>
    <col min="3841" max="3841" width="43" style="1" customWidth="1"/>
    <col min="3842" max="3842" width="20.7109375" style="1" customWidth="1"/>
    <col min="3843" max="3847" width="15.7109375" style="1" customWidth="1"/>
    <col min="3848" max="3848" width="17.7109375" style="1" customWidth="1"/>
    <col min="3849" max="4096" width="9.140625" style="1"/>
    <col min="4097" max="4097" width="43" style="1" customWidth="1"/>
    <col min="4098" max="4098" width="20.7109375" style="1" customWidth="1"/>
    <col min="4099" max="4103" width="15.7109375" style="1" customWidth="1"/>
    <col min="4104" max="4104" width="17.7109375" style="1" customWidth="1"/>
    <col min="4105" max="4352" width="9.140625" style="1"/>
    <col min="4353" max="4353" width="43" style="1" customWidth="1"/>
    <col min="4354" max="4354" width="20.7109375" style="1" customWidth="1"/>
    <col min="4355" max="4359" width="15.7109375" style="1" customWidth="1"/>
    <col min="4360" max="4360" width="17.7109375" style="1" customWidth="1"/>
    <col min="4361" max="4608" width="9.140625" style="1"/>
    <col min="4609" max="4609" width="43" style="1" customWidth="1"/>
    <col min="4610" max="4610" width="20.7109375" style="1" customWidth="1"/>
    <col min="4611" max="4615" width="15.7109375" style="1" customWidth="1"/>
    <col min="4616" max="4616" width="17.7109375" style="1" customWidth="1"/>
    <col min="4617" max="4864" width="9.140625" style="1"/>
    <col min="4865" max="4865" width="43" style="1" customWidth="1"/>
    <col min="4866" max="4866" width="20.7109375" style="1" customWidth="1"/>
    <col min="4867" max="4871" width="15.7109375" style="1" customWidth="1"/>
    <col min="4872" max="4872" width="17.7109375" style="1" customWidth="1"/>
    <col min="4873" max="5120" width="9.140625" style="1"/>
    <col min="5121" max="5121" width="43" style="1" customWidth="1"/>
    <col min="5122" max="5122" width="20.7109375" style="1" customWidth="1"/>
    <col min="5123" max="5127" width="15.7109375" style="1" customWidth="1"/>
    <col min="5128" max="5128" width="17.7109375" style="1" customWidth="1"/>
    <col min="5129" max="5376" width="9.140625" style="1"/>
    <col min="5377" max="5377" width="43" style="1" customWidth="1"/>
    <col min="5378" max="5378" width="20.7109375" style="1" customWidth="1"/>
    <col min="5379" max="5383" width="15.7109375" style="1" customWidth="1"/>
    <col min="5384" max="5384" width="17.7109375" style="1" customWidth="1"/>
    <col min="5385" max="5632" width="9.140625" style="1"/>
    <col min="5633" max="5633" width="43" style="1" customWidth="1"/>
    <col min="5634" max="5634" width="20.7109375" style="1" customWidth="1"/>
    <col min="5635" max="5639" width="15.7109375" style="1" customWidth="1"/>
    <col min="5640" max="5640" width="17.7109375" style="1" customWidth="1"/>
    <col min="5641" max="5888" width="9.140625" style="1"/>
    <col min="5889" max="5889" width="43" style="1" customWidth="1"/>
    <col min="5890" max="5890" width="20.7109375" style="1" customWidth="1"/>
    <col min="5891" max="5895" width="15.7109375" style="1" customWidth="1"/>
    <col min="5896" max="5896" width="17.7109375" style="1" customWidth="1"/>
    <col min="5897" max="6144" width="9.140625" style="1"/>
    <col min="6145" max="6145" width="43" style="1" customWidth="1"/>
    <col min="6146" max="6146" width="20.7109375" style="1" customWidth="1"/>
    <col min="6147" max="6151" width="15.7109375" style="1" customWidth="1"/>
    <col min="6152" max="6152" width="17.7109375" style="1" customWidth="1"/>
    <col min="6153" max="6400" width="9.140625" style="1"/>
    <col min="6401" max="6401" width="43" style="1" customWidth="1"/>
    <col min="6402" max="6402" width="20.7109375" style="1" customWidth="1"/>
    <col min="6403" max="6407" width="15.7109375" style="1" customWidth="1"/>
    <col min="6408" max="6408" width="17.7109375" style="1" customWidth="1"/>
    <col min="6409" max="6656" width="9.140625" style="1"/>
    <col min="6657" max="6657" width="43" style="1" customWidth="1"/>
    <col min="6658" max="6658" width="20.7109375" style="1" customWidth="1"/>
    <col min="6659" max="6663" width="15.7109375" style="1" customWidth="1"/>
    <col min="6664" max="6664" width="17.7109375" style="1" customWidth="1"/>
    <col min="6665" max="6912" width="9.140625" style="1"/>
    <col min="6913" max="6913" width="43" style="1" customWidth="1"/>
    <col min="6914" max="6914" width="20.7109375" style="1" customWidth="1"/>
    <col min="6915" max="6919" width="15.7109375" style="1" customWidth="1"/>
    <col min="6920" max="6920" width="17.7109375" style="1" customWidth="1"/>
    <col min="6921" max="7168" width="9.140625" style="1"/>
    <col min="7169" max="7169" width="43" style="1" customWidth="1"/>
    <col min="7170" max="7170" width="20.7109375" style="1" customWidth="1"/>
    <col min="7171" max="7175" width="15.7109375" style="1" customWidth="1"/>
    <col min="7176" max="7176" width="17.7109375" style="1" customWidth="1"/>
    <col min="7177" max="7424" width="9.140625" style="1"/>
    <col min="7425" max="7425" width="43" style="1" customWidth="1"/>
    <col min="7426" max="7426" width="20.7109375" style="1" customWidth="1"/>
    <col min="7427" max="7431" width="15.7109375" style="1" customWidth="1"/>
    <col min="7432" max="7432" width="17.7109375" style="1" customWidth="1"/>
    <col min="7433" max="7680" width="9.140625" style="1"/>
    <col min="7681" max="7681" width="43" style="1" customWidth="1"/>
    <col min="7682" max="7682" width="20.7109375" style="1" customWidth="1"/>
    <col min="7683" max="7687" width="15.7109375" style="1" customWidth="1"/>
    <col min="7688" max="7688" width="17.7109375" style="1" customWidth="1"/>
    <col min="7689" max="7936" width="9.140625" style="1"/>
    <col min="7937" max="7937" width="43" style="1" customWidth="1"/>
    <col min="7938" max="7938" width="20.7109375" style="1" customWidth="1"/>
    <col min="7939" max="7943" width="15.7109375" style="1" customWidth="1"/>
    <col min="7944" max="7944" width="17.7109375" style="1" customWidth="1"/>
    <col min="7945" max="8192" width="9.140625" style="1"/>
    <col min="8193" max="8193" width="43" style="1" customWidth="1"/>
    <col min="8194" max="8194" width="20.7109375" style="1" customWidth="1"/>
    <col min="8195" max="8199" width="15.7109375" style="1" customWidth="1"/>
    <col min="8200" max="8200" width="17.7109375" style="1" customWidth="1"/>
    <col min="8201" max="8448" width="9.140625" style="1"/>
    <col min="8449" max="8449" width="43" style="1" customWidth="1"/>
    <col min="8450" max="8450" width="20.7109375" style="1" customWidth="1"/>
    <col min="8451" max="8455" width="15.7109375" style="1" customWidth="1"/>
    <col min="8456" max="8456" width="17.7109375" style="1" customWidth="1"/>
    <col min="8457" max="8704" width="9.140625" style="1"/>
    <col min="8705" max="8705" width="43" style="1" customWidth="1"/>
    <col min="8706" max="8706" width="20.7109375" style="1" customWidth="1"/>
    <col min="8707" max="8711" width="15.7109375" style="1" customWidth="1"/>
    <col min="8712" max="8712" width="17.7109375" style="1" customWidth="1"/>
    <col min="8713" max="8960" width="9.140625" style="1"/>
    <col min="8961" max="8961" width="43" style="1" customWidth="1"/>
    <col min="8962" max="8962" width="20.7109375" style="1" customWidth="1"/>
    <col min="8963" max="8967" width="15.7109375" style="1" customWidth="1"/>
    <col min="8968" max="8968" width="17.7109375" style="1" customWidth="1"/>
    <col min="8969" max="9216" width="9.140625" style="1"/>
    <col min="9217" max="9217" width="43" style="1" customWidth="1"/>
    <col min="9218" max="9218" width="20.7109375" style="1" customWidth="1"/>
    <col min="9219" max="9223" width="15.7109375" style="1" customWidth="1"/>
    <col min="9224" max="9224" width="17.7109375" style="1" customWidth="1"/>
    <col min="9225" max="9472" width="9.140625" style="1"/>
    <col min="9473" max="9473" width="43" style="1" customWidth="1"/>
    <col min="9474" max="9474" width="20.7109375" style="1" customWidth="1"/>
    <col min="9475" max="9479" width="15.7109375" style="1" customWidth="1"/>
    <col min="9480" max="9480" width="17.7109375" style="1" customWidth="1"/>
    <col min="9481" max="9728" width="9.140625" style="1"/>
    <col min="9729" max="9729" width="43" style="1" customWidth="1"/>
    <col min="9730" max="9730" width="20.7109375" style="1" customWidth="1"/>
    <col min="9731" max="9735" width="15.7109375" style="1" customWidth="1"/>
    <col min="9736" max="9736" width="17.7109375" style="1" customWidth="1"/>
    <col min="9737" max="9984" width="9.140625" style="1"/>
    <col min="9985" max="9985" width="43" style="1" customWidth="1"/>
    <col min="9986" max="9986" width="20.7109375" style="1" customWidth="1"/>
    <col min="9987" max="9991" width="15.7109375" style="1" customWidth="1"/>
    <col min="9992" max="9992" width="17.7109375" style="1" customWidth="1"/>
    <col min="9993" max="10240" width="9.140625" style="1"/>
    <col min="10241" max="10241" width="43" style="1" customWidth="1"/>
    <col min="10242" max="10242" width="20.7109375" style="1" customWidth="1"/>
    <col min="10243" max="10247" width="15.7109375" style="1" customWidth="1"/>
    <col min="10248" max="10248" width="17.7109375" style="1" customWidth="1"/>
    <col min="10249" max="10496" width="9.140625" style="1"/>
    <col min="10497" max="10497" width="43" style="1" customWidth="1"/>
    <col min="10498" max="10498" width="20.7109375" style="1" customWidth="1"/>
    <col min="10499" max="10503" width="15.7109375" style="1" customWidth="1"/>
    <col min="10504" max="10504" width="17.7109375" style="1" customWidth="1"/>
    <col min="10505" max="10752" width="9.140625" style="1"/>
    <col min="10753" max="10753" width="43" style="1" customWidth="1"/>
    <col min="10754" max="10754" width="20.7109375" style="1" customWidth="1"/>
    <col min="10755" max="10759" width="15.7109375" style="1" customWidth="1"/>
    <col min="10760" max="10760" width="17.7109375" style="1" customWidth="1"/>
    <col min="10761" max="11008" width="9.140625" style="1"/>
    <col min="11009" max="11009" width="43" style="1" customWidth="1"/>
    <col min="11010" max="11010" width="20.7109375" style="1" customWidth="1"/>
    <col min="11011" max="11015" width="15.7109375" style="1" customWidth="1"/>
    <col min="11016" max="11016" width="17.7109375" style="1" customWidth="1"/>
    <col min="11017" max="11264" width="9.140625" style="1"/>
    <col min="11265" max="11265" width="43" style="1" customWidth="1"/>
    <col min="11266" max="11266" width="20.7109375" style="1" customWidth="1"/>
    <col min="11267" max="11271" width="15.7109375" style="1" customWidth="1"/>
    <col min="11272" max="11272" width="17.7109375" style="1" customWidth="1"/>
    <col min="11273" max="11520" width="9.140625" style="1"/>
    <col min="11521" max="11521" width="43" style="1" customWidth="1"/>
    <col min="11522" max="11522" width="20.7109375" style="1" customWidth="1"/>
    <col min="11523" max="11527" width="15.7109375" style="1" customWidth="1"/>
    <col min="11528" max="11528" width="17.7109375" style="1" customWidth="1"/>
    <col min="11529" max="11776" width="9.140625" style="1"/>
    <col min="11777" max="11777" width="43" style="1" customWidth="1"/>
    <col min="11778" max="11778" width="20.7109375" style="1" customWidth="1"/>
    <col min="11779" max="11783" width="15.7109375" style="1" customWidth="1"/>
    <col min="11784" max="11784" width="17.7109375" style="1" customWidth="1"/>
    <col min="11785" max="12032" width="9.140625" style="1"/>
    <col min="12033" max="12033" width="43" style="1" customWidth="1"/>
    <col min="12034" max="12034" width="20.7109375" style="1" customWidth="1"/>
    <col min="12035" max="12039" width="15.7109375" style="1" customWidth="1"/>
    <col min="12040" max="12040" width="17.7109375" style="1" customWidth="1"/>
    <col min="12041" max="12288" width="9.140625" style="1"/>
    <col min="12289" max="12289" width="43" style="1" customWidth="1"/>
    <col min="12290" max="12290" width="20.7109375" style="1" customWidth="1"/>
    <col min="12291" max="12295" width="15.7109375" style="1" customWidth="1"/>
    <col min="12296" max="12296" width="17.7109375" style="1" customWidth="1"/>
    <col min="12297" max="12544" width="9.140625" style="1"/>
    <col min="12545" max="12545" width="43" style="1" customWidth="1"/>
    <col min="12546" max="12546" width="20.7109375" style="1" customWidth="1"/>
    <col min="12547" max="12551" width="15.7109375" style="1" customWidth="1"/>
    <col min="12552" max="12552" width="17.7109375" style="1" customWidth="1"/>
    <col min="12553" max="12800" width="9.140625" style="1"/>
    <col min="12801" max="12801" width="43" style="1" customWidth="1"/>
    <col min="12802" max="12802" width="20.7109375" style="1" customWidth="1"/>
    <col min="12803" max="12807" width="15.7109375" style="1" customWidth="1"/>
    <col min="12808" max="12808" width="17.7109375" style="1" customWidth="1"/>
    <col min="12809" max="13056" width="9.140625" style="1"/>
    <col min="13057" max="13057" width="43" style="1" customWidth="1"/>
    <col min="13058" max="13058" width="20.7109375" style="1" customWidth="1"/>
    <col min="13059" max="13063" width="15.7109375" style="1" customWidth="1"/>
    <col min="13064" max="13064" width="17.7109375" style="1" customWidth="1"/>
    <col min="13065" max="13312" width="9.140625" style="1"/>
    <col min="13313" max="13313" width="43" style="1" customWidth="1"/>
    <col min="13314" max="13314" width="20.7109375" style="1" customWidth="1"/>
    <col min="13315" max="13319" width="15.7109375" style="1" customWidth="1"/>
    <col min="13320" max="13320" width="17.7109375" style="1" customWidth="1"/>
    <col min="13321" max="13568" width="9.140625" style="1"/>
    <col min="13569" max="13569" width="43" style="1" customWidth="1"/>
    <col min="13570" max="13570" width="20.7109375" style="1" customWidth="1"/>
    <col min="13571" max="13575" width="15.7109375" style="1" customWidth="1"/>
    <col min="13576" max="13576" width="17.7109375" style="1" customWidth="1"/>
    <col min="13577" max="13824" width="9.140625" style="1"/>
    <col min="13825" max="13825" width="43" style="1" customWidth="1"/>
    <col min="13826" max="13826" width="20.7109375" style="1" customWidth="1"/>
    <col min="13827" max="13831" width="15.7109375" style="1" customWidth="1"/>
    <col min="13832" max="13832" width="17.7109375" style="1" customWidth="1"/>
    <col min="13833" max="14080" width="9.140625" style="1"/>
    <col min="14081" max="14081" width="43" style="1" customWidth="1"/>
    <col min="14082" max="14082" width="20.7109375" style="1" customWidth="1"/>
    <col min="14083" max="14087" width="15.7109375" style="1" customWidth="1"/>
    <col min="14088" max="14088" width="17.7109375" style="1" customWidth="1"/>
    <col min="14089" max="14336" width="9.140625" style="1"/>
    <col min="14337" max="14337" width="43" style="1" customWidth="1"/>
    <col min="14338" max="14338" width="20.7109375" style="1" customWidth="1"/>
    <col min="14339" max="14343" width="15.7109375" style="1" customWidth="1"/>
    <col min="14344" max="14344" width="17.7109375" style="1" customWidth="1"/>
    <col min="14345" max="14592" width="9.140625" style="1"/>
    <col min="14593" max="14593" width="43" style="1" customWidth="1"/>
    <col min="14594" max="14594" width="20.7109375" style="1" customWidth="1"/>
    <col min="14595" max="14599" width="15.7109375" style="1" customWidth="1"/>
    <col min="14600" max="14600" width="17.7109375" style="1" customWidth="1"/>
    <col min="14601" max="14848" width="9.140625" style="1"/>
    <col min="14849" max="14849" width="43" style="1" customWidth="1"/>
    <col min="14850" max="14850" width="20.7109375" style="1" customWidth="1"/>
    <col min="14851" max="14855" width="15.7109375" style="1" customWidth="1"/>
    <col min="14856" max="14856" width="17.7109375" style="1" customWidth="1"/>
    <col min="14857" max="15104" width="9.140625" style="1"/>
    <col min="15105" max="15105" width="43" style="1" customWidth="1"/>
    <col min="15106" max="15106" width="20.7109375" style="1" customWidth="1"/>
    <col min="15107" max="15111" width="15.7109375" style="1" customWidth="1"/>
    <col min="15112" max="15112" width="17.7109375" style="1" customWidth="1"/>
    <col min="15113" max="15360" width="9.140625" style="1"/>
    <col min="15361" max="15361" width="43" style="1" customWidth="1"/>
    <col min="15362" max="15362" width="20.7109375" style="1" customWidth="1"/>
    <col min="15363" max="15367" width="15.7109375" style="1" customWidth="1"/>
    <col min="15368" max="15368" width="17.7109375" style="1" customWidth="1"/>
    <col min="15369" max="15616" width="9.140625" style="1"/>
    <col min="15617" max="15617" width="43" style="1" customWidth="1"/>
    <col min="15618" max="15618" width="20.7109375" style="1" customWidth="1"/>
    <col min="15619" max="15623" width="15.7109375" style="1" customWidth="1"/>
    <col min="15624" max="15624" width="17.7109375" style="1" customWidth="1"/>
    <col min="15625" max="15872" width="9.140625" style="1"/>
    <col min="15873" max="15873" width="43" style="1" customWidth="1"/>
    <col min="15874" max="15874" width="20.7109375" style="1" customWidth="1"/>
    <col min="15875" max="15879" width="15.7109375" style="1" customWidth="1"/>
    <col min="15880" max="15880" width="17.7109375" style="1" customWidth="1"/>
    <col min="15881" max="16128" width="9.140625" style="1"/>
    <col min="16129" max="16129" width="43" style="1" customWidth="1"/>
    <col min="16130" max="16130" width="20.7109375" style="1" customWidth="1"/>
    <col min="16131" max="16135" width="15.7109375" style="1" customWidth="1"/>
    <col min="16136" max="16136" width="17.7109375" style="1" customWidth="1"/>
    <col min="16137" max="16384" width="9.140625" style="1"/>
  </cols>
  <sheetData>
    <row r="1" spans="1:8" ht="90.75" customHeight="1" thickBot="1" x14ac:dyDescent="0.25">
      <c r="A1" s="141"/>
      <c r="B1" s="138" t="s">
        <v>150</v>
      </c>
      <c r="C1" s="139"/>
      <c r="D1" s="139"/>
      <c r="E1" s="139"/>
      <c r="F1" s="139"/>
      <c r="G1" s="139"/>
      <c r="H1" s="140"/>
    </row>
    <row r="2" spans="1:8" ht="15.75" x14ac:dyDescent="0.25">
      <c r="A2" s="142" t="s">
        <v>40</v>
      </c>
      <c r="B2" s="128"/>
      <c r="C2" s="128"/>
      <c r="D2" s="128"/>
      <c r="E2" s="128"/>
      <c r="F2" s="128"/>
      <c r="G2" s="128"/>
      <c r="H2" s="143"/>
    </row>
    <row r="3" spans="1:8" ht="4.5" customHeight="1" x14ac:dyDescent="0.2">
      <c r="A3" s="144"/>
      <c r="B3" s="30"/>
      <c r="C3" s="29"/>
      <c r="D3" s="29"/>
      <c r="E3" s="29"/>
      <c r="F3" s="29"/>
      <c r="G3" s="29"/>
      <c r="H3" s="145"/>
    </row>
    <row r="4" spans="1:8" ht="20.100000000000001" customHeight="1" x14ac:dyDescent="0.2">
      <c r="A4" s="146" t="s">
        <v>41</v>
      </c>
      <c r="B4" s="129"/>
      <c r="C4" s="129"/>
      <c r="D4" s="129"/>
      <c r="E4" s="129"/>
      <c r="F4" s="129"/>
      <c r="G4" s="129"/>
      <c r="H4" s="147"/>
    </row>
    <row r="5" spans="1:8" ht="20.100000000000001" customHeight="1" x14ac:dyDescent="0.2">
      <c r="A5" s="148" t="s">
        <v>42</v>
      </c>
      <c r="B5" s="130"/>
      <c r="C5" s="131"/>
      <c r="D5" s="14"/>
      <c r="E5" s="15"/>
      <c r="F5" s="61" t="s">
        <v>151</v>
      </c>
      <c r="G5" s="61"/>
      <c r="H5" s="149">
        <f>'Planilha Orcamentaria'!H51</f>
        <v>41473.225000000006</v>
      </c>
    </row>
    <row r="6" spans="1:8" ht="50.25" customHeight="1" x14ac:dyDescent="0.2">
      <c r="A6" s="150" t="s">
        <v>147</v>
      </c>
      <c r="B6" s="132" t="s">
        <v>148</v>
      </c>
      <c r="C6" s="133"/>
      <c r="D6" s="133"/>
      <c r="E6" s="133"/>
      <c r="F6" s="133"/>
      <c r="G6" s="134"/>
      <c r="H6" s="151"/>
    </row>
    <row r="7" spans="1:8" ht="36" customHeight="1" x14ac:dyDescent="0.2">
      <c r="A7" s="152" t="s">
        <v>43</v>
      </c>
      <c r="B7" s="16" t="s">
        <v>44</v>
      </c>
      <c r="C7" s="79" t="s">
        <v>45</v>
      </c>
      <c r="D7" s="79" t="s">
        <v>46</v>
      </c>
      <c r="E7" s="79" t="s">
        <v>47</v>
      </c>
      <c r="F7" s="79" t="s">
        <v>48</v>
      </c>
      <c r="G7" s="79" t="s">
        <v>49</v>
      </c>
      <c r="H7" s="153" t="s">
        <v>50</v>
      </c>
    </row>
    <row r="8" spans="1:8" ht="15.95" customHeight="1" x14ac:dyDescent="0.2">
      <c r="A8" s="154" t="s">
        <v>51</v>
      </c>
      <c r="B8" s="17" t="s">
        <v>52</v>
      </c>
      <c r="C8" s="35">
        <f>C9/$H$21</f>
        <v>6.8258979136539305E-2</v>
      </c>
      <c r="D8" s="18"/>
      <c r="E8" s="18"/>
      <c r="F8" s="19"/>
      <c r="G8" s="20"/>
      <c r="H8" s="155">
        <f>C8</f>
        <v>6.8258979136539305E-2</v>
      </c>
    </row>
    <row r="9" spans="1:8" ht="15.95" customHeight="1" x14ac:dyDescent="0.2">
      <c r="A9" s="154"/>
      <c r="B9" s="17" t="s">
        <v>53</v>
      </c>
      <c r="C9" s="38">
        <f>H9</f>
        <v>2830.92</v>
      </c>
      <c r="D9" s="18"/>
      <c r="E9" s="18"/>
      <c r="F9" s="19"/>
      <c r="G9" s="20"/>
      <c r="H9" s="156">
        <f>'Planilha Orcamentaria'!I15</f>
        <v>2830.92</v>
      </c>
    </row>
    <row r="10" spans="1:8" ht="15.95" customHeight="1" x14ac:dyDescent="0.2">
      <c r="A10" s="154" t="str">
        <f>'Planilha Orcamentaria'!C16</f>
        <v>ESCAVAÇÃO, REGULARIZAÇÃO E BASE</v>
      </c>
      <c r="B10" s="17" t="s">
        <v>52</v>
      </c>
      <c r="C10" s="35">
        <f>C11/$H$21</f>
        <v>0.18587606823438493</v>
      </c>
      <c r="D10" s="35">
        <f>D11/$H$21</f>
        <v>0.18587606823438493</v>
      </c>
      <c r="E10" s="177"/>
      <c r="F10" s="19"/>
      <c r="G10" s="20"/>
      <c r="H10" s="155">
        <f>D10+C10+E10</f>
        <v>0.37175213646876987</v>
      </c>
    </row>
    <row r="11" spans="1:8" ht="15.95" customHeight="1" x14ac:dyDescent="0.2">
      <c r="A11" s="154"/>
      <c r="B11" s="17" t="s">
        <v>53</v>
      </c>
      <c r="C11" s="38">
        <f>H11/2</f>
        <v>7708.8799999999992</v>
      </c>
      <c r="D11" s="38">
        <f>H11/2</f>
        <v>7708.8799999999992</v>
      </c>
      <c r="E11" s="176"/>
      <c r="F11" s="19"/>
      <c r="G11" s="20"/>
      <c r="H11" s="156">
        <f>'Planilha Orcamentaria'!I22</f>
        <v>15417.759999999998</v>
      </c>
    </row>
    <row r="12" spans="1:8" ht="15.95" customHeight="1" x14ac:dyDescent="0.2">
      <c r="A12" s="157" t="str">
        <f>'Planilha Orcamentaria'!C23</f>
        <v>COLOCAÇÃO DE ADUELAS, TUBOS DE CONCRETO E ALAS</v>
      </c>
      <c r="B12" s="17" t="s">
        <v>52</v>
      </c>
      <c r="C12" s="35">
        <f>C13/$H$21</f>
        <v>0.18544573034771231</v>
      </c>
      <c r="D12" s="35">
        <f>D13/$H$21</f>
        <v>0.18544573034771231</v>
      </c>
      <c r="E12" s="177"/>
      <c r="F12" s="19"/>
      <c r="G12" s="20"/>
      <c r="H12" s="155">
        <f>C12+D12+E12</f>
        <v>0.37089146069542461</v>
      </c>
    </row>
    <row r="13" spans="1:8" ht="15.95" customHeight="1" x14ac:dyDescent="0.2">
      <c r="A13" s="157"/>
      <c r="B13" s="17" t="s">
        <v>53</v>
      </c>
      <c r="C13" s="38">
        <f>$H$13/2</f>
        <v>7691.0325000000003</v>
      </c>
      <c r="D13" s="38">
        <f>$H$13/2</f>
        <v>7691.0325000000003</v>
      </c>
      <c r="E13" s="176"/>
      <c r="F13" s="19"/>
      <c r="G13" s="20"/>
      <c r="H13" s="156">
        <f>'Planilha Orcamentaria'!I32</f>
        <v>15382.065000000001</v>
      </c>
    </row>
    <row r="14" spans="1:8" x14ac:dyDescent="0.2">
      <c r="A14" s="154" t="str">
        <f>'Planilha Orcamentaria'!C33</f>
        <v xml:space="preserve">OBRAS COMPLEMENTARES                          </v>
      </c>
      <c r="B14" s="17" t="s">
        <v>52</v>
      </c>
      <c r="C14" s="35"/>
      <c r="D14" s="35">
        <f>D15/$H$21</f>
        <v>0.17957802895723687</v>
      </c>
      <c r="E14" s="177"/>
      <c r="F14" s="35"/>
      <c r="G14" s="20"/>
      <c r="H14" s="155">
        <f>SUM(C14:F14)</f>
        <v>0.17957802895723687</v>
      </c>
    </row>
    <row r="15" spans="1:8" x14ac:dyDescent="0.2">
      <c r="A15" s="154"/>
      <c r="B15" s="17" t="s">
        <v>53</v>
      </c>
      <c r="C15" s="39"/>
      <c r="D15" s="38">
        <f>$H$15</f>
        <v>7447.68</v>
      </c>
      <c r="E15" s="176"/>
      <c r="F15" s="35"/>
      <c r="G15" s="20"/>
      <c r="H15" s="156">
        <f>'Planilha Orcamentaria'!I46</f>
        <v>7447.68</v>
      </c>
    </row>
    <row r="16" spans="1:8" ht="15.95" customHeight="1" x14ac:dyDescent="0.2">
      <c r="A16" s="154" t="str">
        <f>'Planilha Orcamentaria'!C48</f>
        <v>LIMPEZA GERAL</v>
      </c>
      <c r="B16" s="17" t="s">
        <v>52</v>
      </c>
      <c r="C16" s="35"/>
      <c r="D16" s="35">
        <f>D17/$H$21</f>
        <v>9.5193947420293464E-3</v>
      </c>
      <c r="E16" s="177"/>
      <c r="F16" s="35"/>
      <c r="G16" s="20"/>
      <c r="H16" s="155">
        <f>E16</f>
        <v>0</v>
      </c>
    </row>
    <row r="17" spans="1:10" ht="15.95" customHeight="1" x14ac:dyDescent="0.2">
      <c r="A17" s="154"/>
      <c r="B17" s="17" t="s">
        <v>53</v>
      </c>
      <c r="C17" s="39"/>
      <c r="D17" s="38">
        <f>$H$17</f>
        <v>394.8</v>
      </c>
      <c r="E17" s="176"/>
      <c r="F17" s="35"/>
      <c r="G17" s="20"/>
      <c r="H17" s="156">
        <f>'Planilha Orcamentaria'!I49</f>
        <v>394.8</v>
      </c>
    </row>
    <row r="18" spans="1:10" ht="15.95" customHeight="1" x14ac:dyDescent="0.2">
      <c r="A18" s="154"/>
      <c r="B18" s="17" t="s">
        <v>52</v>
      </c>
      <c r="C18" s="18"/>
      <c r="D18" s="18"/>
      <c r="E18" s="18"/>
      <c r="F18" s="19"/>
      <c r="G18" s="20"/>
      <c r="H18" s="158"/>
    </row>
    <row r="19" spans="1:10" ht="15.95" customHeight="1" x14ac:dyDescent="0.2">
      <c r="A19" s="154"/>
      <c r="B19" s="17" t="s">
        <v>53</v>
      </c>
      <c r="C19" s="18"/>
      <c r="D19" s="18"/>
      <c r="E19" s="18"/>
      <c r="F19" s="19"/>
      <c r="G19" s="20"/>
      <c r="H19" s="158"/>
    </row>
    <row r="20" spans="1:10" ht="15.95" customHeight="1" x14ac:dyDescent="0.2">
      <c r="A20" s="159" t="s">
        <v>50</v>
      </c>
      <c r="B20" s="21" t="s">
        <v>52</v>
      </c>
      <c r="C20" s="40">
        <f>C8+C10+C12+C14+C16</f>
        <v>0.43958077771863657</v>
      </c>
      <c r="D20" s="40">
        <f>D12+D10+D14+D16</f>
        <v>0.56041922228136343</v>
      </c>
      <c r="E20" s="40">
        <f>E16+E14+E12+E10</f>
        <v>0</v>
      </c>
      <c r="F20" s="40">
        <f>F16+F14+F12+F10</f>
        <v>0</v>
      </c>
      <c r="G20" s="22"/>
      <c r="H20" s="155">
        <f>SUM(C20:F20)</f>
        <v>1</v>
      </c>
    </row>
    <row r="21" spans="1:10" ht="15.95" customHeight="1" x14ac:dyDescent="0.2">
      <c r="A21" s="159"/>
      <c r="B21" s="21" t="s">
        <v>53</v>
      </c>
      <c r="C21" s="36">
        <f>C9+C11+C13+C15+C17</f>
        <v>18230.8325</v>
      </c>
      <c r="D21" s="36">
        <f>D11+D13+D15+D17</f>
        <v>23242.392499999998</v>
      </c>
      <c r="E21" s="36">
        <f>E17+E15+E11+E13</f>
        <v>0</v>
      </c>
      <c r="F21" s="36">
        <f>F17+F15</f>
        <v>0</v>
      </c>
      <c r="G21" s="37"/>
      <c r="H21" s="160">
        <f>H17+H15+H13+H11+H9</f>
        <v>41473.224999999999</v>
      </c>
    </row>
    <row r="22" spans="1:10" ht="20.100000000000001" customHeight="1" x14ac:dyDescent="0.2">
      <c r="A22" s="161"/>
      <c r="B22" s="24"/>
      <c r="C22" s="23"/>
      <c r="D22" s="23"/>
      <c r="E22" s="23"/>
      <c r="F22" s="23"/>
      <c r="G22" s="23"/>
      <c r="H22" s="162"/>
    </row>
    <row r="23" spans="1:10" ht="15" customHeight="1" x14ac:dyDescent="0.2">
      <c r="A23" s="163" t="s">
        <v>54</v>
      </c>
      <c r="B23" s="124"/>
      <c r="C23" s="124"/>
      <c r="D23" s="125"/>
      <c r="E23" s="25"/>
      <c r="F23" s="26"/>
      <c r="G23" s="26"/>
      <c r="H23" s="164"/>
      <c r="J23" s="27" t="s">
        <v>1</v>
      </c>
    </row>
    <row r="24" spans="1:10" ht="15" customHeight="1" x14ac:dyDescent="0.2">
      <c r="A24" s="165"/>
      <c r="B24" s="126"/>
      <c r="C24" s="126"/>
      <c r="D24" s="127"/>
      <c r="E24" s="28" t="s">
        <v>57</v>
      </c>
      <c r="F24" s="29"/>
      <c r="G24" s="29"/>
      <c r="H24" s="166"/>
    </row>
    <row r="25" spans="1:10" ht="15" customHeight="1" x14ac:dyDescent="0.2">
      <c r="A25" s="167" t="s">
        <v>71</v>
      </c>
      <c r="B25" s="30"/>
      <c r="C25" s="29"/>
      <c r="D25" s="31"/>
      <c r="E25" s="32"/>
      <c r="F25" s="29"/>
      <c r="G25" s="29"/>
      <c r="H25" s="145"/>
    </row>
    <row r="26" spans="1:10" ht="15" customHeight="1" x14ac:dyDescent="0.2">
      <c r="A26" s="168"/>
      <c r="B26" s="30"/>
      <c r="C26" s="29"/>
      <c r="D26" s="31"/>
      <c r="E26" s="32"/>
      <c r="F26" s="29"/>
      <c r="G26" s="29"/>
      <c r="H26" s="145"/>
    </row>
    <row r="27" spans="1:10" ht="15" customHeight="1" x14ac:dyDescent="0.2">
      <c r="A27" s="169" t="s">
        <v>55</v>
      </c>
      <c r="B27" s="33"/>
      <c r="C27" s="34" t="s">
        <v>56</v>
      </c>
      <c r="D27" s="31"/>
      <c r="E27" s="32" t="s">
        <v>55</v>
      </c>
      <c r="F27" s="29"/>
      <c r="G27" s="29"/>
      <c r="H27" s="145"/>
    </row>
    <row r="28" spans="1:10" ht="15" customHeight="1" thickBot="1" x14ac:dyDescent="0.25">
      <c r="A28" s="170"/>
      <c r="B28" s="171"/>
      <c r="C28" s="172"/>
      <c r="D28" s="173"/>
      <c r="E28" s="174"/>
      <c r="F28" s="172"/>
      <c r="G28" s="172"/>
      <c r="H28" s="175"/>
    </row>
    <row r="31" spans="1:10" ht="14.1" customHeight="1" x14ac:dyDescent="0.2"/>
    <row r="32" spans="1:10" ht="14.1" customHeight="1" x14ac:dyDescent="0.2"/>
    <row r="33" ht="14.1" customHeight="1" x14ac:dyDescent="0.2"/>
  </sheetData>
  <mergeCells count="14">
    <mergeCell ref="B1:H1"/>
    <mergeCell ref="A8:A9"/>
    <mergeCell ref="A2:H2"/>
    <mergeCell ref="A4:H4"/>
    <mergeCell ref="A5:C5"/>
    <mergeCell ref="B6:G6"/>
    <mergeCell ref="A20:A21"/>
    <mergeCell ref="A23:D23"/>
    <mergeCell ref="A24:D24"/>
    <mergeCell ref="A10:A11"/>
    <mergeCell ref="A12:A13"/>
    <mergeCell ref="A14:A15"/>
    <mergeCell ref="A16:A17"/>
    <mergeCell ref="A18:A19"/>
  </mergeCells>
  <pageMargins left="0.39370078740157483" right="0.19685039370078741" top="0.39370078740157483" bottom="0.39370078740157483" header="0" footer="0"/>
  <pageSetup paperSize="9" scale="8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Planilha Orcamentaria</vt:lpstr>
      <vt:lpstr>FISICO FINANCEIRO</vt:lpstr>
      <vt:lpstr>Plan1</vt:lpstr>
      <vt:lpstr>'Planilha Orcamentaria'!Area_de_impressao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User</cp:lastModifiedBy>
  <cp:lastPrinted>2022-07-06T14:19:41Z</cp:lastPrinted>
  <dcterms:created xsi:type="dcterms:W3CDTF">2013-07-01T22:43:56Z</dcterms:created>
  <dcterms:modified xsi:type="dcterms:W3CDTF">2022-07-06T14:20:27Z</dcterms:modified>
</cp:coreProperties>
</file>